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0"/>
  </bookViews>
  <sheets>
    <sheet name="Булякай" sheetId="1" r:id="rId1"/>
    <sheet name="Булякай (2)" sheetId="2" r:id="rId2"/>
    <sheet name="Булякай (3)" sheetId="3" r:id="rId3"/>
    <sheet name="Булякай (4)" sheetId="4" r:id="rId4"/>
    <sheet name="Булякай (5)" sheetId="5" r:id="rId5"/>
    <sheet name="Булякай (6)" sheetId="6" r:id="rId6"/>
    <sheet name="Булякай (7)" sheetId="7" r:id="rId7"/>
    <sheet name="Булякай (8)" sheetId="8" r:id="rId8"/>
    <sheet name="Булякай (9)" sheetId="9" r:id="rId9"/>
    <sheet name="Булякай (10)" sheetId="10" r:id="rId10"/>
    <sheet name="Булякай (11)" sheetId="11" r:id="rId11"/>
  </sheets>
  <calcPr calcId="124519"/>
</workbook>
</file>

<file path=xl/calcChain.xml><?xml version="1.0" encoding="utf-8"?>
<calcChain xmlns="http://schemas.openxmlformats.org/spreadsheetml/2006/main">
  <c r="G13" i="11"/>
  <c r="G14"/>
  <c r="G25"/>
  <c r="F47"/>
  <c r="F48"/>
  <c r="F49"/>
  <c r="F50"/>
  <c r="F51"/>
  <c r="F33"/>
  <c r="E10"/>
  <c r="E11"/>
  <c r="E12"/>
  <c r="H12" s="1"/>
  <c r="E13"/>
  <c r="E14"/>
  <c r="E15"/>
  <c r="G15" s="1"/>
  <c r="E16"/>
  <c r="G16" s="1"/>
  <c r="E17"/>
  <c r="H17" s="1"/>
  <c r="E18"/>
  <c r="H18" s="1"/>
  <c r="E19"/>
  <c r="H19" s="1"/>
  <c r="E20"/>
  <c r="H20" s="1"/>
  <c r="E21"/>
  <c r="H21" s="1"/>
  <c r="E22"/>
  <c r="E23"/>
  <c r="G23" s="1"/>
  <c r="E24"/>
  <c r="H24" s="1"/>
  <c r="E25"/>
  <c r="E26"/>
  <c r="E27"/>
  <c r="H27" s="1"/>
  <c r="E28"/>
  <c r="H28" s="1"/>
  <c r="E29"/>
  <c r="H29" s="1"/>
  <c r="E30"/>
  <c r="E31"/>
  <c r="E32"/>
  <c r="G32" s="1"/>
  <c r="E34"/>
  <c r="G34" s="1"/>
  <c r="E35"/>
  <c r="H35" s="1"/>
  <c r="E9"/>
  <c r="H9" s="1"/>
  <c r="E53"/>
  <c r="E54" s="1"/>
  <c r="C53"/>
  <c r="C54" s="1"/>
  <c r="G52"/>
  <c r="D52"/>
  <c r="D51"/>
  <c r="G51" s="1"/>
  <c r="G50"/>
  <c r="D50"/>
  <c r="G49"/>
  <c r="D49"/>
  <c r="D48"/>
  <c r="G48" s="1"/>
  <c r="G47"/>
  <c r="D47"/>
  <c r="G46"/>
  <c r="F46"/>
  <c r="D46"/>
  <c r="D53" s="1"/>
  <c r="D45"/>
  <c r="G45" s="1"/>
  <c r="G44"/>
  <c r="D44"/>
  <c r="F43"/>
  <c r="D43"/>
  <c r="G43" s="1"/>
  <c r="D42"/>
  <c r="G42" s="1"/>
  <c r="G41"/>
  <c r="F41"/>
  <c r="D41"/>
  <c r="G40"/>
  <c r="F40"/>
  <c r="D40"/>
  <c r="D39"/>
  <c r="G39" s="1"/>
  <c r="G38"/>
  <c r="F38"/>
  <c r="D38"/>
  <c r="H34"/>
  <c r="D33"/>
  <c r="E33" s="1"/>
  <c r="H31"/>
  <c r="H30"/>
  <c r="G30"/>
  <c r="G29"/>
  <c r="G28"/>
  <c r="H26"/>
  <c r="G26"/>
  <c r="H25"/>
  <c r="G24"/>
  <c r="H22"/>
  <c r="G21"/>
  <c r="G19"/>
  <c r="H14"/>
  <c r="H13"/>
  <c r="H11"/>
  <c r="G10"/>
  <c r="H10"/>
  <c r="D39" i="10"/>
  <c r="D40"/>
  <c r="F40" s="1"/>
  <c r="D41"/>
  <c r="G41" s="1"/>
  <c r="D42"/>
  <c r="D43"/>
  <c r="D44"/>
  <c r="G44" s="1"/>
  <c r="D45"/>
  <c r="G45" s="1"/>
  <c r="D46"/>
  <c r="F46" s="1"/>
  <c r="D47"/>
  <c r="D48"/>
  <c r="F48" s="1"/>
  <c r="D49"/>
  <c r="F49" s="1"/>
  <c r="D50"/>
  <c r="G50" s="1"/>
  <c r="D51"/>
  <c r="D38"/>
  <c r="E54"/>
  <c r="E53"/>
  <c r="C53"/>
  <c r="C54" s="1"/>
  <c r="G52"/>
  <c r="D52"/>
  <c r="G51"/>
  <c r="F50"/>
  <c r="G49"/>
  <c r="G48"/>
  <c r="G47"/>
  <c r="G46"/>
  <c r="D53"/>
  <c r="F43"/>
  <c r="G43"/>
  <c r="G42"/>
  <c r="G40"/>
  <c r="G39"/>
  <c r="G38"/>
  <c r="F38"/>
  <c r="H35"/>
  <c r="G35"/>
  <c r="E35"/>
  <c r="G34"/>
  <c r="E34"/>
  <c r="H34" s="1"/>
  <c r="F33"/>
  <c r="G33" s="1"/>
  <c r="E33"/>
  <c r="H33" s="1"/>
  <c r="D33"/>
  <c r="G32"/>
  <c r="E32"/>
  <c r="H32" s="1"/>
  <c r="E31"/>
  <c r="H31" s="1"/>
  <c r="H30"/>
  <c r="G30"/>
  <c r="E30"/>
  <c r="H29"/>
  <c r="G29"/>
  <c r="E29"/>
  <c r="G28"/>
  <c r="E28"/>
  <c r="H28" s="1"/>
  <c r="H27"/>
  <c r="E27"/>
  <c r="H26"/>
  <c r="G26"/>
  <c r="E26"/>
  <c r="E25"/>
  <c r="H25" s="1"/>
  <c r="H24"/>
  <c r="G24"/>
  <c r="E24"/>
  <c r="H23"/>
  <c r="G23"/>
  <c r="E23"/>
  <c r="E22"/>
  <c r="H22" s="1"/>
  <c r="H21"/>
  <c r="G21"/>
  <c r="E21"/>
  <c r="H20"/>
  <c r="G20"/>
  <c r="E20"/>
  <c r="G19"/>
  <c r="E19"/>
  <c r="H19" s="1"/>
  <c r="E18"/>
  <c r="H18" s="1"/>
  <c r="H17"/>
  <c r="G17"/>
  <c r="E17"/>
  <c r="H16"/>
  <c r="G16"/>
  <c r="E16"/>
  <c r="G15"/>
  <c r="E15"/>
  <c r="H15" s="1"/>
  <c r="H14"/>
  <c r="E14"/>
  <c r="H13"/>
  <c r="E13"/>
  <c r="E12"/>
  <c r="H12" s="1"/>
  <c r="H11"/>
  <c r="E11"/>
  <c r="G10"/>
  <c r="E10"/>
  <c r="H10" s="1"/>
  <c r="E9"/>
  <c r="H9" s="1"/>
  <c r="D39" i="9"/>
  <c r="D40"/>
  <c r="F40" s="1"/>
  <c r="D41"/>
  <c r="D42"/>
  <c r="D43"/>
  <c r="F43" s="1"/>
  <c r="D44"/>
  <c r="D45"/>
  <c r="D46"/>
  <c r="F46" s="1"/>
  <c r="D47"/>
  <c r="G47" s="1"/>
  <c r="D48"/>
  <c r="G48" s="1"/>
  <c r="D49"/>
  <c r="D50"/>
  <c r="D51"/>
  <c r="G51" s="1"/>
  <c r="D52"/>
  <c r="G52" s="1"/>
  <c r="D38"/>
  <c r="C54"/>
  <c r="E53"/>
  <c r="E54" s="1"/>
  <c r="C53"/>
  <c r="F50"/>
  <c r="G50"/>
  <c r="F49"/>
  <c r="F48"/>
  <c r="G45"/>
  <c r="G44"/>
  <c r="G42"/>
  <c r="F42"/>
  <c r="F41"/>
  <c r="G41"/>
  <c r="G39"/>
  <c r="F38"/>
  <c r="G38"/>
  <c r="E35"/>
  <c r="G35" s="1"/>
  <c r="H34"/>
  <c r="G34"/>
  <c r="E34"/>
  <c r="F33"/>
  <c r="D33"/>
  <c r="E33" s="1"/>
  <c r="H32"/>
  <c r="G32"/>
  <c r="E32"/>
  <c r="H31"/>
  <c r="G31"/>
  <c r="E31"/>
  <c r="G30"/>
  <c r="E30"/>
  <c r="H30" s="1"/>
  <c r="E29"/>
  <c r="G29" s="1"/>
  <c r="H28"/>
  <c r="G28"/>
  <c r="E28"/>
  <c r="H27"/>
  <c r="E27"/>
  <c r="E26"/>
  <c r="G26" s="1"/>
  <c r="H25"/>
  <c r="E25"/>
  <c r="G24"/>
  <c r="E24"/>
  <c r="H24" s="1"/>
  <c r="E23"/>
  <c r="G23" s="1"/>
  <c r="H22"/>
  <c r="E22"/>
  <c r="G21"/>
  <c r="E21"/>
  <c r="H21" s="1"/>
  <c r="E20"/>
  <c r="G20" s="1"/>
  <c r="H19"/>
  <c r="G19"/>
  <c r="E19"/>
  <c r="H18"/>
  <c r="G18"/>
  <c r="E18"/>
  <c r="G17"/>
  <c r="E17"/>
  <c r="H17" s="1"/>
  <c r="E16"/>
  <c r="G16" s="1"/>
  <c r="H15"/>
  <c r="G15"/>
  <c r="E15"/>
  <c r="H14"/>
  <c r="E14"/>
  <c r="H13"/>
  <c r="E13"/>
  <c r="H12"/>
  <c r="G12"/>
  <c r="E12"/>
  <c r="E11"/>
  <c r="H11" s="1"/>
  <c r="H10"/>
  <c r="G10"/>
  <c r="E10"/>
  <c r="H9"/>
  <c r="G9"/>
  <c r="E9"/>
  <c r="D39" i="8"/>
  <c r="G39" s="1"/>
  <c r="D40"/>
  <c r="G40" s="1"/>
  <c r="D41"/>
  <c r="D42"/>
  <c r="D43"/>
  <c r="G43" s="1"/>
  <c r="D44"/>
  <c r="D45"/>
  <c r="D46"/>
  <c r="G46" s="1"/>
  <c r="D47"/>
  <c r="G47" s="1"/>
  <c r="D48"/>
  <c r="F48" s="1"/>
  <c r="D49"/>
  <c r="D50"/>
  <c r="D51"/>
  <c r="G51" s="1"/>
  <c r="D52"/>
  <c r="D38"/>
  <c r="E10"/>
  <c r="E11"/>
  <c r="H11" s="1"/>
  <c r="E12"/>
  <c r="H12" s="1"/>
  <c r="E13"/>
  <c r="E14"/>
  <c r="E15"/>
  <c r="H15" s="1"/>
  <c r="E16"/>
  <c r="H16" s="1"/>
  <c r="E17"/>
  <c r="E18"/>
  <c r="E19"/>
  <c r="G19" s="1"/>
  <c r="E20"/>
  <c r="G20" s="1"/>
  <c r="E21"/>
  <c r="G21" s="1"/>
  <c r="E22"/>
  <c r="E23"/>
  <c r="H23" s="1"/>
  <c r="E24"/>
  <c r="G24" s="1"/>
  <c r="E25"/>
  <c r="E26"/>
  <c r="E27"/>
  <c r="H27" s="1"/>
  <c r="E28"/>
  <c r="G28" s="1"/>
  <c r="E29"/>
  <c r="E30"/>
  <c r="E31"/>
  <c r="H31" s="1"/>
  <c r="E32"/>
  <c r="E34"/>
  <c r="H34" s="1"/>
  <c r="E35"/>
  <c r="G35" s="1"/>
  <c r="E9"/>
  <c r="H9" s="1"/>
  <c r="E53"/>
  <c r="E54" s="1"/>
  <c r="C53"/>
  <c r="C54" s="1"/>
  <c r="G52"/>
  <c r="G50"/>
  <c r="F50"/>
  <c r="G49"/>
  <c r="F49"/>
  <c r="G48"/>
  <c r="F46"/>
  <c r="G45"/>
  <c r="G44"/>
  <c r="G42"/>
  <c r="G41"/>
  <c r="F41"/>
  <c r="F40"/>
  <c r="G38"/>
  <c r="G34"/>
  <c r="F33"/>
  <c r="D33"/>
  <c r="E33" s="1"/>
  <c r="G32"/>
  <c r="H32"/>
  <c r="H30"/>
  <c r="G30"/>
  <c r="H29"/>
  <c r="G29"/>
  <c r="H28"/>
  <c r="H26"/>
  <c r="G26"/>
  <c r="H25"/>
  <c r="G23"/>
  <c r="H22"/>
  <c r="H20"/>
  <c r="H18"/>
  <c r="H17"/>
  <c r="G17"/>
  <c r="G16"/>
  <c r="H14"/>
  <c r="H13"/>
  <c r="G10"/>
  <c r="H10"/>
  <c r="D39" i="7"/>
  <c r="D40"/>
  <c r="G40" s="1"/>
  <c r="D41"/>
  <c r="F41" s="1"/>
  <c r="D42"/>
  <c r="D43"/>
  <c r="D44"/>
  <c r="G44" s="1"/>
  <c r="D45"/>
  <c r="D46"/>
  <c r="D53" s="1"/>
  <c r="D47"/>
  <c r="D48"/>
  <c r="F48" s="1"/>
  <c r="D49"/>
  <c r="D50"/>
  <c r="F50" s="1"/>
  <c r="D51"/>
  <c r="D52"/>
  <c r="D38"/>
  <c r="E10"/>
  <c r="E11"/>
  <c r="H11" s="1"/>
  <c r="E12"/>
  <c r="E13"/>
  <c r="E14"/>
  <c r="E15"/>
  <c r="H15" s="1"/>
  <c r="E16"/>
  <c r="H16" s="1"/>
  <c r="E17"/>
  <c r="E18"/>
  <c r="E19"/>
  <c r="G19" s="1"/>
  <c r="E20"/>
  <c r="E21"/>
  <c r="G21" s="1"/>
  <c r="E22"/>
  <c r="E23"/>
  <c r="H23" s="1"/>
  <c r="E24"/>
  <c r="G24" s="1"/>
  <c r="E25"/>
  <c r="E26"/>
  <c r="E27"/>
  <c r="H27" s="1"/>
  <c r="E28"/>
  <c r="G28" s="1"/>
  <c r="E29"/>
  <c r="E30"/>
  <c r="E31"/>
  <c r="H31" s="1"/>
  <c r="E32"/>
  <c r="E33"/>
  <c r="E34"/>
  <c r="E35"/>
  <c r="G35" s="1"/>
  <c r="E9"/>
  <c r="H9" s="1"/>
  <c r="E53"/>
  <c r="E54" s="1"/>
  <c r="C53"/>
  <c r="C54" s="1"/>
  <c r="G52"/>
  <c r="G51"/>
  <c r="G50"/>
  <c r="G49"/>
  <c r="F49"/>
  <c r="G47"/>
  <c r="G46"/>
  <c r="F46"/>
  <c r="G45"/>
  <c r="F43"/>
  <c r="G43"/>
  <c r="G42"/>
  <c r="G41"/>
  <c r="F40"/>
  <c r="G39"/>
  <c r="G38"/>
  <c r="G34"/>
  <c r="H34"/>
  <c r="F33"/>
  <c r="G33" s="1"/>
  <c r="D33"/>
  <c r="G32"/>
  <c r="H32"/>
  <c r="H30"/>
  <c r="G30"/>
  <c r="H29"/>
  <c r="G29"/>
  <c r="H28"/>
  <c r="H26"/>
  <c r="G26"/>
  <c r="H25"/>
  <c r="G23"/>
  <c r="H22"/>
  <c r="H21"/>
  <c r="H20"/>
  <c r="G20"/>
  <c r="H18"/>
  <c r="H17"/>
  <c r="G17"/>
  <c r="G16"/>
  <c r="H14"/>
  <c r="H13"/>
  <c r="H12"/>
  <c r="G10"/>
  <c r="H10"/>
  <c r="E17" i="6"/>
  <c r="H17" s="1"/>
  <c r="D39"/>
  <c r="G39" s="1"/>
  <c r="D40"/>
  <c r="D41"/>
  <c r="D42"/>
  <c r="G42" s="1"/>
  <c r="D43"/>
  <c r="G43" s="1"/>
  <c r="D44"/>
  <c r="D45"/>
  <c r="D46"/>
  <c r="F46" s="1"/>
  <c r="D47"/>
  <c r="D53" s="1"/>
  <c r="D48"/>
  <c r="G48" s="1"/>
  <c r="D49"/>
  <c r="D50"/>
  <c r="G50" s="1"/>
  <c r="D51"/>
  <c r="G51" s="1"/>
  <c r="D52"/>
  <c r="D38"/>
  <c r="G38" s="1"/>
  <c r="E10"/>
  <c r="E11"/>
  <c r="E12"/>
  <c r="G12" s="1"/>
  <c r="E13"/>
  <c r="E14"/>
  <c r="E15"/>
  <c r="H15" s="1"/>
  <c r="E16"/>
  <c r="E18"/>
  <c r="H18" s="1"/>
  <c r="E19"/>
  <c r="H19" s="1"/>
  <c r="E20"/>
  <c r="H20" s="1"/>
  <c r="E21"/>
  <c r="G21" s="1"/>
  <c r="E22"/>
  <c r="E23"/>
  <c r="E24"/>
  <c r="G24" s="1"/>
  <c r="E25"/>
  <c r="H25" s="1"/>
  <c r="E26"/>
  <c r="E27"/>
  <c r="E28"/>
  <c r="G28" s="1"/>
  <c r="E29"/>
  <c r="E30"/>
  <c r="G30" s="1"/>
  <c r="E31"/>
  <c r="E32"/>
  <c r="G32" s="1"/>
  <c r="E34"/>
  <c r="H34" s="1"/>
  <c r="E35"/>
  <c r="E9"/>
  <c r="H9" s="1"/>
  <c r="E54"/>
  <c r="E53"/>
  <c r="C53"/>
  <c r="C54" s="1"/>
  <c r="G52"/>
  <c r="F50"/>
  <c r="G49"/>
  <c r="F49"/>
  <c r="G47"/>
  <c r="G46"/>
  <c r="G45"/>
  <c r="G44"/>
  <c r="G41"/>
  <c r="F41"/>
  <c r="G40"/>
  <c r="F40"/>
  <c r="H35"/>
  <c r="G35"/>
  <c r="G34"/>
  <c r="F33"/>
  <c r="D33"/>
  <c r="E33" s="1"/>
  <c r="H31"/>
  <c r="H30"/>
  <c r="H29"/>
  <c r="G29"/>
  <c r="H27"/>
  <c r="H26"/>
  <c r="G26"/>
  <c r="H24"/>
  <c r="H23"/>
  <c r="G23"/>
  <c r="H22"/>
  <c r="G20"/>
  <c r="H16"/>
  <c r="G16"/>
  <c r="H14"/>
  <c r="H13"/>
  <c r="H11"/>
  <c r="H10"/>
  <c r="G10"/>
  <c r="D38" i="5"/>
  <c r="G38" s="1"/>
  <c r="D39"/>
  <c r="D40"/>
  <c r="D41"/>
  <c r="D42"/>
  <c r="D43"/>
  <c r="G43" s="1"/>
  <c r="D44"/>
  <c r="D45"/>
  <c r="D46"/>
  <c r="G46" s="1"/>
  <c r="D47"/>
  <c r="F47" s="1"/>
  <c r="D48"/>
  <c r="D49"/>
  <c r="D50"/>
  <c r="G50" s="1"/>
  <c r="D51"/>
  <c r="D37"/>
  <c r="G37" s="1"/>
  <c r="E10"/>
  <c r="G10" s="1"/>
  <c r="E11"/>
  <c r="H11" s="1"/>
  <c r="E12"/>
  <c r="E13"/>
  <c r="E14"/>
  <c r="H14" s="1"/>
  <c r="E15"/>
  <c r="H15" s="1"/>
  <c r="E16"/>
  <c r="E17"/>
  <c r="E18"/>
  <c r="G18" s="1"/>
  <c r="E19"/>
  <c r="G19" s="1"/>
  <c r="E20"/>
  <c r="E21"/>
  <c r="E22"/>
  <c r="H22" s="1"/>
  <c r="E23"/>
  <c r="E24"/>
  <c r="E25"/>
  <c r="E26"/>
  <c r="E27"/>
  <c r="G27" s="1"/>
  <c r="E28"/>
  <c r="E29"/>
  <c r="E30"/>
  <c r="H30" s="1"/>
  <c r="E31"/>
  <c r="E32"/>
  <c r="E33"/>
  <c r="E34"/>
  <c r="H34" s="1"/>
  <c r="E9"/>
  <c r="G9" s="1"/>
  <c r="E53"/>
  <c r="E52"/>
  <c r="C52"/>
  <c r="C53" s="1"/>
  <c r="G51"/>
  <c r="G49"/>
  <c r="F49"/>
  <c r="G48"/>
  <c r="F48"/>
  <c r="G45"/>
  <c r="F45"/>
  <c r="G44"/>
  <c r="F42"/>
  <c r="G41"/>
  <c r="G40"/>
  <c r="F40"/>
  <c r="G39"/>
  <c r="F39"/>
  <c r="G34"/>
  <c r="G33"/>
  <c r="F32"/>
  <c r="G32" s="1"/>
  <c r="D32"/>
  <c r="G31"/>
  <c r="H29"/>
  <c r="G29"/>
  <c r="H28"/>
  <c r="G28"/>
  <c r="H26"/>
  <c r="H25"/>
  <c r="G25"/>
  <c r="H24"/>
  <c r="H23"/>
  <c r="G23"/>
  <c r="H21"/>
  <c r="H20"/>
  <c r="G20"/>
  <c r="H19"/>
  <c r="H17"/>
  <c r="H16"/>
  <c r="G16"/>
  <c r="G15"/>
  <c r="H13"/>
  <c r="G12"/>
  <c r="H10"/>
  <c r="D38" i="4"/>
  <c r="G38" s="1"/>
  <c r="D39"/>
  <c r="D40"/>
  <c r="D41"/>
  <c r="F41" s="1"/>
  <c r="D42"/>
  <c r="D43"/>
  <c r="G43" s="1"/>
  <c r="D44"/>
  <c r="D45"/>
  <c r="D46"/>
  <c r="D47"/>
  <c r="F47" s="1"/>
  <c r="D48"/>
  <c r="D49"/>
  <c r="F49" s="1"/>
  <c r="D50"/>
  <c r="G50" s="1"/>
  <c r="D51"/>
  <c r="D37"/>
  <c r="G37" s="1"/>
  <c r="E34"/>
  <c r="E10"/>
  <c r="E11"/>
  <c r="H11" s="1"/>
  <c r="E12"/>
  <c r="E13"/>
  <c r="H13" s="1"/>
  <c r="E14"/>
  <c r="E15"/>
  <c r="G15" s="1"/>
  <c r="E16"/>
  <c r="G16" s="1"/>
  <c r="E17"/>
  <c r="E18"/>
  <c r="E19"/>
  <c r="G19" s="1"/>
  <c r="E20"/>
  <c r="E21"/>
  <c r="H21" s="1"/>
  <c r="E22"/>
  <c r="E23"/>
  <c r="H23" s="1"/>
  <c r="E24"/>
  <c r="H24" s="1"/>
  <c r="E25"/>
  <c r="E26"/>
  <c r="E27"/>
  <c r="H27" s="1"/>
  <c r="E28"/>
  <c r="G28" s="1"/>
  <c r="E29"/>
  <c r="E30"/>
  <c r="E31"/>
  <c r="G31" s="1"/>
  <c r="E32"/>
  <c r="E33"/>
  <c r="E9"/>
  <c r="G9" s="1"/>
  <c r="C53"/>
  <c r="E52"/>
  <c r="E53" s="1"/>
  <c r="C52"/>
  <c r="G51"/>
  <c r="G49"/>
  <c r="F48"/>
  <c r="G47"/>
  <c r="G46"/>
  <c r="F45"/>
  <c r="G44"/>
  <c r="G42"/>
  <c r="F42"/>
  <c r="F40"/>
  <c r="G40"/>
  <c r="F39"/>
  <c r="G34"/>
  <c r="H33"/>
  <c r="G33"/>
  <c r="F32"/>
  <c r="D32"/>
  <c r="H31"/>
  <c r="H30"/>
  <c r="G30"/>
  <c r="G29"/>
  <c r="H29"/>
  <c r="G27"/>
  <c r="H26"/>
  <c r="G25"/>
  <c r="G23"/>
  <c r="G22"/>
  <c r="G20"/>
  <c r="H20"/>
  <c r="H18"/>
  <c r="G18"/>
  <c r="H17"/>
  <c r="G17"/>
  <c r="H16"/>
  <c r="H14"/>
  <c r="H12"/>
  <c r="G12"/>
  <c r="G10"/>
  <c r="H16" i="3"/>
  <c r="G16"/>
  <c r="E16"/>
  <c r="E10"/>
  <c r="G10" s="1"/>
  <c r="E11"/>
  <c r="H11" s="1"/>
  <c r="E12"/>
  <c r="H12" s="1"/>
  <c r="E13"/>
  <c r="E14"/>
  <c r="H14" s="1"/>
  <c r="E15"/>
  <c r="H15" s="1"/>
  <c r="E17"/>
  <c r="G17" s="1"/>
  <c r="E18"/>
  <c r="E19"/>
  <c r="G19" s="1"/>
  <c r="E20"/>
  <c r="G20" s="1"/>
  <c r="E21"/>
  <c r="H21" s="1"/>
  <c r="E22"/>
  <c r="G22" s="1"/>
  <c r="E23"/>
  <c r="H23" s="1"/>
  <c r="E24"/>
  <c r="H24" s="1"/>
  <c r="E25"/>
  <c r="E26"/>
  <c r="H26" s="1"/>
  <c r="E27"/>
  <c r="G27" s="1"/>
  <c r="E28"/>
  <c r="G28" s="1"/>
  <c r="E29"/>
  <c r="G29" s="1"/>
  <c r="E30"/>
  <c r="G30" s="1"/>
  <c r="E31"/>
  <c r="H31" s="1"/>
  <c r="E33"/>
  <c r="H33" s="1"/>
  <c r="E34"/>
  <c r="H34" s="1"/>
  <c r="E9"/>
  <c r="H9" s="1"/>
  <c r="D38"/>
  <c r="G38" s="1"/>
  <c r="D39"/>
  <c r="G39" s="1"/>
  <c r="D40"/>
  <c r="D41"/>
  <c r="D42"/>
  <c r="G42" s="1"/>
  <c r="D43"/>
  <c r="G43" s="1"/>
  <c r="D44"/>
  <c r="D45"/>
  <c r="F45" s="1"/>
  <c r="D46"/>
  <c r="G46" s="1"/>
  <c r="D47"/>
  <c r="G47" s="1"/>
  <c r="D48"/>
  <c r="F48" s="1"/>
  <c r="D49"/>
  <c r="G49" s="1"/>
  <c r="D50"/>
  <c r="G50" s="1"/>
  <c r="D37"/>
  <c r="G37" s="1"/>
  <c r="E52"/>
  <c r="E53" s="1"/>
  <c r="C52"/>
  <c r="C53" s="1"/>
  <c r="D51"/>
  <c r="G51" s="1"/>
  <c r="F49"/>
  <c r="G48"/>
  <c r="G45"/>
  <c r="G44"/>
  <c r="F41"/>
  <c r="G40"/>
  <c r="F40"/>
  <c r="F37"/>
  <c r="G34"/>
  <c r="F32"/>
  <c r="D32"/>
  <c r="E32" s="1"/>
  <c r="H29"/>
  <c r="H28"/>
  <c r="H27"/>
  <c r="H25"/>
  <c r="G25"/>
  <c r="G23"/>
  <c r="H22"/>
  <c r="H19"/>
  <c r="G18"/>
  <c r="H18"/>
  <c r="G15"/>
  <c r="H13"/>
  <c r="G12"/>
  <c r="H10"/>
  <c r="E10" i="2"/>
  <c r="G10" s="1"/>
  <c r="E11"/>
  <c r="E12"/>
  <c r="E13"/>
  <c r="E14"/>
  <c r="E15"/>
  <c r="H15" s="1"/>
  <c r="E16"/>
  <c r="E17"/>
  <c r="E18"/>
  <c r="G18" s="1"/>
  <c r="E19"/>
  <c r="E20"/>
  <c r="E21"/>
  <c r="E22"/>
  <c r="H22" s="1"/>
  <c r="E23"/>
  <c r="G23" s="1"/>
  <c r="E24"/>
  <c r="E25"/>
  <c r="E26"/>
  <c r="H26" s="1"/>
  <c r="E27"/>
  <c r="E28"/>
  <c r="E29"/>
  <c r="E30"/>
  <c r="G30" s="1"/>
  <c r="E31"/>
  <c r="G31" s="1"/>
  <c r="E32"/>
  <c r="E33"/>
  <c r="E34"/>
  <c r="G34" s="1"/>
  <c r="E9"/>
  <c r="D38"/>
  <c r="G38" s="1"/>
  <c r="D39"/>
  <c r="D40"/>
  <c r="D41"/>
  <c r="G41" s="1"/>
  <c r="D42"/>
  <c r="D43"/>
  <c r="G43" s="1"/>
  <c r="D44"/>
  <c r="D45"/>
  <c r="F45" s="1"/>
  <c r="D46"/>
  <c r="G46" s="1"/>
  <c r="D47"/>
  <c r="D48"/>
  <c r="D49"/>
  <c r="F49" s="1"/>
  <c r="D50"/>
  <c r="D51"/>
  <c r="D37"/>
  <c r="C53"/>
  <c r="E52"/>
  <c r="E53" s="1"/>
  <c r="C52"/>
  <c r="G51"/>
  <c r="G50"/>
  <c r="G48"/>
  <c r="F48"/>
  <c r="G47"/>
  <c r="F47"/>
  <c r="G45"/>
  <c r="G44"/>
  <c r="G42"/>
  <c r="F42"/>
  <c r="F40"/>
  <c r="G39"/>
  <c r="F39"/>
  <c r="H33"/>
  <c r="G33"/>
  <c r="F32"/>
  <c r="G32" s="1"/>
  <c r="D32"/>
  <c r="H31"/>
  <c r="H30"/>
  <c r="G29"/>
  <c r="H28"/>
  <c r="G28"/>
  <c r="H27"/>
  <c r="G27"/>
  <c r="H25"/>
  <c r="G25"/>
  <c r="H24"/>
  <c r="G22"/>
  <c r="H21"/>
  <c r="G20"/>
  <c r="H19"/>
  <c r="G19"/>
  <c r="G17"/>
  <c r="H17"/>
  <c r="G16"/>
  <c r="G15"/>
  <c r="H14"/>
  <c r="H13"/>
  <c r="H12"/>
  <c r="G12"/>
  <c r="H11"/>
  <c r="H9"/>
  <c r="G9"/>
  <c r="E52" i="1"/>
  <c r="E53" s="1"/>
  <c r="C52"/>
  <c r="C53" s="1"/>
  <c r="D51"/>
  <c r="G51" s="1"/>
  <c r="D50"/>
  <c r="G50" s="1"/>
  <c r="D49"/>
  <c r="F49" s="1"/>
  <c r="G48"/>
  <c r="D48"/>
  <c r="F48" s="1"/>
  <c r="D47"/>
  <c r="G47" s="1"/>
  <c r="D46"/>
  <c r="G46" s="1"/>
  <c r="G45"/>
  <c r="D45"/>
  <c r="F45" s="1"/>
  <c r="D44"/>
  <c r="G44" s="1"/>
  <c r="D43"/>
  <c r="G43" s="1"/>
  <c r="D42"/>
  <c r="G42" s="1"/>
  <c r="D41"/>
  <c r="G41" s="1"/>
  <c r="D40"/>
  <c r="F40" s="1"/>
  <c r="D39"/>
  <c r="F39" s="1"/>
  <c r="D38"/>
  <c r="G38" s="1"/>
  <c r="D37"/>
  <c r="E34"/>
  <c r="G34" s="1"/>
  <c r="H33"/>
  <c r="G33"/>
  <c r="E33"/>
  <c r="F32"/>
  <c r="G32" s="1"/>
  <c r="D32"/>
  <c r="E32" s="1"/>
  <c r="E31"/>
  <c r="H31" s="1"/>
  <c r="E30"/>
  <c r="H30" s="1"/>
  <c r="E29"/>
  <c r="G29" s="1"/>
  <c r="E28"/>
  <c r="G28" s="1"/>
  <c r="H27"/>
  <c r="G27"/>
  <c r="E27"/>
  <c r="E26"/>
  <c r="H26" s="1"/>
  <c r="H25"/>
  <c r="E25"/>
  <c r="G25" s="1"/>
  <c r="E24"/>
  <c r="H24" s="1"/>
  <c r="E23"/>
  <c r="G23" s="1"/>
  <c r="H22"/>
  <c r="E22"/>
  <c r="G22" s="1"/>
  <c r="E21"/>
  <c r="H21" s="1"/>
  <c r="E20"/>
  <c r="G20" s="1"/>
  <c r="H19"/>
  <c r="E19"/>
  <c r="G19" s="1"/>
  <c r="G18"/>
  <c r="E18"/>
  <c r="H18" s="1"/>
  <c r="E17"/>
  <c r="H17" s="1"/>
  <c r="E16"/>
  <c r="G16" s="1"/>
  <c r="H15"/>
  <c r="E15"/>
  <c r="G15" s="1"/>
  <c r="E14"/>
  <c r="H14" s="1"/>
  <c r="E13"/>
  <c r="H13" s="1"/>
  <c r="H12"/>
  <c r="G12"/>
  <c r="E12"/>
  <c r="E11"/>
  <c r="H11" s="1"/>
  <c r="H10"/>
  <c r="E10"/>
  <c r="G10" s="1"/>
  <c r="E9"/>
  <c r="G9" s="1"/>
  <c r="H33" i="11" l="1"/>
  <c r="G35"/>
  <c r="G17"/>
  <c r="H15"/>
  <c r="H16"/>
  <c r="H23"/>
  <c r="H32"/>
  <c r="G33"/>
  <c r="D54"/>
  <c r="F54" s="1"/>
  <c r="G54"/>
  <c r="F53"/>
  <c r="G53"/>
  <c r="G9"/>
  <c r="G12"/>
  <c r="G18"/>
  <c r="G31"/>
  <c r="F42"/>
  <c r="D54" i="10"/>
  <c r="F54" s="1"/>
  <c r="G54"/>
  <c r="F41"/>
  <c r="F53"/>
  <c r="G53"/>
  <c r="G9"/>
  <c r="G12"/>
  <c r="G18"/>
  <c r="G31"/>
  <c r="F42"/>
  <c r="G43" i="9"/>
  <c r="G33"/>
  <c r="H33"/>
  <c r="D53"/>
  <c r="D54" s="1"/>
  <c r="H16"/>
  <c r="H20"/>
  <c r="H23"/>
  <c r="H26"/>
  <c r="H29"/>
  <c r="H35"/>
  <c r="G40"/>
  <c r="G46"/>
  <c r="G49"/>
  <c r="H33" i="8"/>
  <c r="H21"/>
  <c r="H24"/>
  <c r="G33"/>
  <c r="F43"/>
  <c r="G15"/>
  <c r="H35"/>
  <c r="H19"/>
  <c r="G9"/>
  <c r="G12"/>
  <c r="G18"/>
  <c r="G31"/>
  <c r="F42"/>
  <c r="D53"/>
  <c r="F38"/>
  <c r="H33" i="7"/>
  <c r="D54"/>
  <c r="F54" s="1"/>
  <c r="G48"/>
  <c r="F38"/>
  <c r="H24"/>
  <c r="H35"/>
  <c r="H19"/>
  <c r="G15"/>
  <c r="G54"/>
  <c r="G53"/>
  <c r="F53"/>
  <c r="G9"/>
  <c r="G12"/>
  <c r="G18"/>
  <c r="G31"/>
  <c r="F42"/>
  <c r="G19" i="6"/>
  <c r="G17"/>
  <c r="H33"/>
  <c r="H32"/>
  <c r="G33"/>
  <c r="F43"/>
  <c r="F48"/>
  <c r="F38"/>
  <c r="D54"/>
  <c r="F54" s="1"/>
  <c r="H21"/>
  <c r="H12"/>
  <c r="G15"/>
  <c r="H28"/>
  <c r="G9"/>
  <c r="F53"/>
  <c r="G53"/>
  <c r="G18"/>
  <c r="G31"/>
  <c r="F42"/>
  <c r="H32" i="5"/>
  <c r="G22"/>
  <c r="H9"/>
  <c r="H12"/>
  <c r="G17"/>
  <c r="H18"/>
  <c r="H27"/>
  <c r="G30"/>
  <c r="H31"/>
  <c r="H33"/>
  <c r="F41"/>
  <c r="G42"/>
  <c r="G47"/>
  <c r="D52"/>
  <c r="D53" s="1"/>
  <c r="G53" s="1"/>
  <c r="F37"/>
  <c r="G41" i="4"/>
  <c r="F37"/>
  <c r="H9"/>
  <c r="G32"/>
  <c r="H32"/>
  <c r="G53"/>
  <c r="D53"/>
  <c r="F53" s="1"/>
  <c r="D52"/>
  <c r="H10"/>
  <c r="H15"/>
  <c r="H19"/>
  <c r="H22"/>
  <c r="H25"/>
  <c r="H28"/>
  <c r="H34"/>
  <c r="G39"/>
  <c r="G45"/>
  <c r="G48"/>
  <c r="G52"/>
  <c r="F52"/>
  <c r="H20" i="3"/>
  <c r="F39"/>
  <c r="G31"/>
  <c r="G32"/>
  <c r="H32"/>
  <c r="G33"/>
  <c r="G9"/>
  <c r="F42"/>
  <c r="F47"/>
  <c r="H17"/>
  <c r="H30"/>
  <c r="G41"/>
  <c r="D52"/>
  <c r="G52" s="1"/>
  <c r="H32" i="2"/>
  <c r="H10"/>
  <c r="H18"/>
  <c r="H34"/>
  <c r="F41"/>
  <c r="D53"/>
  <c r="D52"/>
  <c r="H16"/>
  <c r="H29"/>
  <c r="G37"/>
  <c r="G40"/>
  <c r="G49"/>
  <c r="H20"/>
  <c r="H23"/>
  <c r="F37"/>
  <c r="H9" i="1"/>
  <c r="H28"/>
  <c r="G31"/>
  <c r="H34"/>
  <c r="G39"/>
  <c r="F42"/>
  <c r="F47"/>
  <c r="H32"/>
  <c r="G17"/>
  <c r="G30"/>
  <c r="F41"/>
  <c r="D52"/>
  <c r="G52" s="1"/>
  <c r="H16"/>
  <c r="H20"/>
  <c r="H23"/>
  <c r="H29"/>
  <c r="G37"/>
  <c r="G40"/>
  <c r="G49"/>
  <c r="F37"/>
  <c r="G54" i="9" l="1"/>
  <c r="F54"/>
  <c r="G53"/>
  <c r="F53"/>
  <c r="G53" i="8"/>
  <c r="F53"/>
  <c r="D54"/>
  <c r="G54" i="6"/>
  <c r="G52" i="5"/>
  <c r="F52"/>
  <c r="F53"/>
  <c r="D53" i="3"/>
  <c r="G53" s="1"/>
  <c r="F53"/>
  <c r="F52"/>
  <c r="F53" i="2"/>
  <c r="G53"/>
  <c r="F52"/>
  <c r="G52"/>
  <c r="F52" i="1"/>
  <c r="D53"/>
  <c r="F54" i="8" l="1"/>
  <c r="G54"/>
  <c r="G53" i="1"/>
  <c r="F53"/>
</calcChain>
</file>

<file path=xl/sharedStrings.xml><?xml version="1.0" encoding="utf-8"?>
<sst xmlns="http://schemas.openxmlformats.org/spreadsheetml/2006/main" count="804" uniqueCount="99">
  <si>
    <t xml:space="preserve">                      И с п о л н е н и е </t>
  </si>
  <si>
    <r>
      <t xml:space="preserve">бюджета Администрация сельского поселения </t>
    </r>
    <r>
      <rPr>
        <b/>
        <sz val="10"/>
        <rFont val="Arial Cyr"/>
        <charset val="204"/>
      </rPr>
      <t>Булякаевский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</si>
  <si>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</si>
  <si>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по состоянию на 01 марта 2019 года.</t>
  </si>
  <si>
    <t>Наименование статей</t>
  </si>
  <si>
    <t>Код статей</t>
  </si>
  <si>
    <t>утверж.за 2019г.</t>
  </si>
  <si>
    <t xml:space="preserve">утверж за 2 месяца </t>
  </si>
  <si>
    <t xml:space="preserve">касса за 2 месяца 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</si>
  <si>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</si>
  <si>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</si>
  <si>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</si>
  <si>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</si>
  <si>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</si>
  <si>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</si>
  <si>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</si>
  <si>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</si>
  <si>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</si>
  <si>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</si>
  <si>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коммун.усл э\эн</t>
  </si>
  <si>
    <t>223.6</t>
  </si>
  <si>
    <t>инф-коммун технол</t>
  </si>
  <si>
    <t>226.7</t>
  </si>
  <si>
    <t>Содержание имущества</t>
  </si>
  <si>
    <t>Прочие услуги</t>
  </si>
  <si>
    <t>ОСАГО</t>
  </si>
  <si>
    <t>Имущ.налоги</t>
  </si>
  <si>
    <t>Увелич стоим ОС</t>
  </si>
  <si>
    <t>Увел стоим МЗ (бензин)</t>
  </si>
  <si>
    <t>343.2</t>
  </si>
  <si>
    <t>Увелич стоим МЗ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</si>
  <si>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</si>
  <si>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</si>
  <si>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</si>
  <si>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</si>
  <si>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</si>
  <si>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</si>
  <si>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</si>
  <si>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</si>
  <si>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</si>
  <si>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</si>
  <si>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</si>
  <si>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</si>
  <si>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</si>
  <si>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</si>
  <si>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</si>
  <si>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</si>
  <si>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</si>
  <si>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</si>
  <si>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</si>
  <si>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>утвер.на 2019г.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</si>
  <si>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</si>
  <si>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</si>
  <si>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</si>
  <si>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</si>
  <si>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</si>
  <si>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</si>
  <si>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</si>
  <si>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</si>
  <si>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</si>
  <si>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</si>
  <si>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</si>
  <si>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</si>
  <si>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</si>
  <si>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</si>
  <si>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</si>
  <si>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</si>
  <si>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</si>
  <si>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</si>
  <si>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</si>
  <si>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по состоянию на 01 апреля 2019 года.</t>
  </si>
  <si>
    <t xml:space="preserve">утверж за 3 месяца </t>
  </si>
  <si>
    <t xml:space="preserve">касса за 3 месяца </t>
  </si>
  <si>
    <t>по состоянию на 01 мая 2019 года.</t>
  </si>
  <si>
    <t xml:space="preserve">утверж за 4 месяца </t>
  </si>
  <si>
    <t xml:space="preserve">касса за 4 месяца </t>
  </si>
  <si>
    <t>по состоянию на 01 июня 2019 года.</t>
  </si>
  <si>
    <t xml:space="preserve">утверж за 5 мес </t>
  </si>
  <si>
    <t xml:space="preserve">касса за 5 мес </t>
  </si>
  <si>
    <t>по состоянию на 01 июля 2019 года.</t>
  </si>
  <si>
    <t xml:space="preserve">утверж за 6 мес </t>
  </si>
  <si>
    <t xml:space="preserve">касса за 6 мес </t>
  </si>
  <si>
    <t>по состоянию на 01 августа 2019 года.</t>
  </si>
  <si>
    <t xml:space="preserve">утверж за 7 мес </t>
  </si>
  <si>
    <t xml:space="preserve">касса за 7 мес </t>
  </si>
  <si>
    <t>коммун.усл ТКО</t>
  </si>
  <si>
    <t>223.8</t>
  </si>
  <si>
    <t>по состоянию на 01 сентября 2019 года.</t>
  </si>
  <si>
    <t xml:space="preserve">утверж за 8 мес </t>
  </si>
  <si>
    <t xml:space="preserve">касса за 8 мес </t>
  </si>
  <si>
    <t>по состоянию на 01 ноября 2019 года.</t>
  </si>
  <si>
    <t xml:space="preserve">утверж за 10 мес </t>
  </si>
  <si>
    <t xml:space="preserve">касса за 10 мес </t>
  </si>
  <si>
    <t>по состоянию на 01 декабря 2019 года.</t>
  </si>
  <si>
    <t xml:space="preserve">утверж за 11 мес </t>
  </si>
  <si>
    <t xml:space="preserve">касса за 11 мес </t>
  </si>
  <si>
    <t>по состоянию на 01 января 2020 года.</t>
  </si>
  <si>
    <t xml:space="preserve">утверж за 12 мес </t>
  </si>
  <si>
    <t xml:space="preserve">касса за 12 мес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</si>
</sst>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opLeftCell="A13" workbookViewId="0">
      <selection activeCell="B15" sqref="B15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3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3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680100</v>
      </c>
      <c r="E9" s="9">
        <f>SUM(D9/12*2)</f>
        <v>113350</v>
      </c>
      <c r="F9" s="9">
        <v>115231.18</v>
      </c>
      <c r="G9" s="10">
        <f>F9/E9*100</f>
        <v>101.65962064402294</v>
      </c>
      <c r="H9" s="11">
        <f t="shared" ref="H9:H34" si="0">E9-F9</f>
        <v>-1881.179999999993</v>
      </c>
    </row>
    <row r="10" spans="1:14">
      <c r="A10" s="12" t="s">
        <v>12</v>
      </c>
      <c r="B10" s="13"/>
      <c r="C10" s="8">
        <v>213</v>
      </c>
      <c r="D10" s="9">
        <v>205300</v>
      </c>
      <c r="E10" s="9">
        <f t="shared" ref="E10:E34" si="1">SUM(D10/12*2)</f>
        <v>34216.666666666664</v>
      </c>
      <c r="F10" s="9">
        <v>35374</v>
      </c>
      <c r="G10" s="10">
        <f>F10/E10*100</f>
        <v>103.38236726741354</v>
      </c>
      <c r="H10" s="11">
        <f t="shared" si="0"/>
        <v>-1157.3333333333358</v>
      </c>
    </row>
    <row r="11" spans="1:14">
      <c r="A11" s="12" t="s">
        <v>13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57399</v>
      </c>
      <c r="E12" s="9">
        <f t="shared" si="1"/>
        <v>9566.5</v>
      </c>
      <c r="F12" s="17">
        <v>19612</v>
      </c>
      <c r="G12" s="10">
        <f>F12/E12*100</f>
        <v>205.00705587205351</v>
      </c>
      <c r="H12" s="11">
        <f t="shared" si="0"/>
        <v>-10045.5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216.66666666666666</v>
      </c>
      <c r="F13" s="9"/>
      <c r="G13" s="20"/>
      <c r="H13" s="11">
        <f t="shared" si="0"/>
        <v>216.66666666666666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400</v>
      </c>
      <c r="F14" s="9"/>
      <c r="G14" s="20"/>
      <c r="H14" s="11">
        <f>E14-F14</f>
        <v>400</v>
      </c>
    </row>
    <row r="15" spans="1:14">
      <c r="A15" s="47" t="s">
        <v>19</v>
      </c>
      <c r="B15" s="48"/>
      <c r="C15" s="19" t="s">
        <v>20</v>
      </c>
      <c r="D15" s="9">
        <v>30000</v>
      </c>
      <c r="E15" s="9">
        <f t="shared" si="1"/>
        <v>5000</v>
      </c>
      <c r="F15" s="9">
        <v>8271</v>
      </c>
      <c r="G15" s="10">
        <f>F15/E15*100</f>
        <v>165.42</v>
      </c>
      <c r="H15" s="11">
        <f>E15-F15</f>
        <v>-3271</v>
      </c>
    </row>
    <row r="16" spans="1:14">
      <c r="A16" s="14" t="s">
        <v>21</v>
      </c>
      <c r="B16" s="15"/>
      <c r="C16" s="19" t="s">
        <v>22</v>
      </c>
      <c r="D16" s="9">
        <v>51600</v>
      </c>
      <c r="E16" s="9">
        <f t="shared" si="1"/>
        <v>8600</v>
      </c>
      <c r="F16" s="9">
        <v>7350</v>
      </c>
      <c r="G16" s="10">
        <f>F16/E16*100</f>
        <v>85.465116279069761</v>
      </c>
      <c r="H16" s="11">
        <f t="shared" si="0"/>
        <v>1250</v>
      </c>
    </row>
    <row r="17" spans="1:8">
      <c r="A17" s="21" t="s">
        <v>23</v>
      </c>
      <c r="B17" s="22"/>
      <c r="C17" s="23">
        <v>225</v>
      </c>
      <c r="D17" s="24">
        <v>65800</v>
      </c>
      <c r="E17" s="9">
        <f t="shared" si="1"/>
        <v>10966.666666666666</v>
      </c>
      <c r="F17" s="24">
        <v>3483</v>
      </c>
      <c r="G17" s="10">
        <f>F17/E17*100</f>
        <v>31.759878419452892</v>
      </c>
      <c r="H17" s="11">
        <f>E17-F17</f>
        <v>7483.6666666666661</v>
      </c>
    </row>
    <row r="18" spans="1:8">
      <c r="A18" s="21" t="s">
        <v>24</v>
      </c>
      <c r="B18" s="22"/>
      <c r="C18" s="23">
        <v>226</v>
      </c>
      <c r="D18" s="24">
        <v>10000</v>
      </c>
      <c r="E18" s="9">
        <f t="shared" si="1"/>
        <v>1666.6666666666667</v>
      </c>
      <c r="F18" s="24">
        <v>0</v>
      </c>
      <c r="G18" s="10">
        <f>F18/E18*100</f>
        <v>0</v>
      </c>
      <c r="H18" s="11">
        <f t="shared" si="0"/>
        <v>1666.6666666666667</v>
      </c>
    </row>
    <row r="19" spans="1:8">
      <c r="A19" s="21" t="s">
        <v>25</v>
      </c>
      <c r="B19" s="22"/>
      <c r="C19" s="18">
        <v>227</v>
      </c>
      <c r="D19" s="9">
        <v>4500</v>
      </c>
      <c r="E19" s="9">
        <f t="shared" si="1"/>
        <v>750</v>
      </c>
      <c r="F19" s="9"/>
      <c r="G19" s="10">
        <f>F19/E19*100</f>
        <v>0</v>
      </c>
      <c r="H19" s="11">
        <f t="shared" si="0"/>
        <v>750</v>
      </c>
    </row>
    <row r="20" spans="1:8" ht="12" customHeight="1">
      <c r="A20" s="125" t="s">
        <v>26</v>
      </c>
      <c r="B20" s="126"/>
      <c r="C20" s="25">
        <v>291</v>
      </c>
      <c r="D20" s="26">
        <v>57283</v>
      </c>
      <c r="E20" s="9">
        <f t="shared" si="1"/>
        <v>9547.1666666666661</v>
      </c>
      <c r="F20" s="26">
        <v>5821</v>
      </c>
      <c r="G20" s="10">
        <f>SUM(F20/E20*100)</f>
        <v>60.970968699265057</v>
      </c>
      <c r="H20" s="11">
        <f t="shared" si="0"/>
        <v>3726.1666666666661</v>
      </c>
    </row>
    <row r="21" spans="1:8">
      <c r="A21" s="12" t="s">
        <v>27</v>
      </c>
      <c r="B21" s="13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>
      <c r="A22" s="125" t="s">
        <v>28</v>
      </c>
      <c r="B22" s="126"/>
      <c r="C22" s="25" t="s">
        <v>29</v>
      </c>
      <c r="D22" s="26">
        <v>59856</v>
      </c>
      <c r="E22" s="9">
        <f t="shared" si="1"/>
        <v>9976</v>
      </c>
      <c r="F22" s="26">
        <v>22032</v>
      </c>
      <c r="G22" s="10">
        <f>SUM(F22/E22*100)</f>
        <v>220.85004009623094</v>
      </c>
      <c r="H22" s="11">
        <f t="shared" si="0"/>
        <v>-12056</v>
      </c>
    </row>
    <row r="23" spans="1:8">
      <c r="A23" s="6" t="s">
        <v>30</v>
      </c>
      <c r="B23" s="7"/>
      <c r="C23" s="25">
        <v>346</v>
      </c>
      <c r="D23" s="26">
        <v>35345</v>
      </c>
      <c r="E23" s="9">
        <f t="shared" si="1"/>
        <v>5890.833333333333</v>
      </c>
      <c r="F23" s="26"/>
      <c r="G23" s="10">
        <f>F23/E23*100</f>
        <v>0</v>
      </c>
      <c r="H23" s="11">
        <f t="shared" si="0"/>
        <v>5890.833333333333</v>
      </c>
    </row>
    <row r="24" spans="1:8">
      <c r="A24" s="21" t="s">
        <v>31</v>
      </c>
      <c r="B24" s="22"/>
      <c r="C24" s="27" t="s">
        <v>32</v>
      </c>
      <c r="D24" s="28">
        <v>500</v>
      </c>
      <c r="E24" s="9">
        <f t="shared" si="1"/>
        <v>83.333333333333329</v>
      </c>
      <c r="F24" s="28"/>
      <c r="G24" s="10"/>
      <c r="H24" s="11">
        <f>E24-F24</f>
        <v>83.333333333333329</v>
      </c>
    </row>
    <row r="25" spans="1:8">
      <c r="A25" s="21" t="s">
        <v>33</v>
      </c>
      <c r="B25" s="22"/>
      <c r="C25" s="27" t="s">
        <v>34</v>
      </c>
      <c r="D25" s="28">
        <v>83400</v>
      </c>
      <c r="E25" s="9">
        <f t="shared" si="1"/>
        <v>13900</v>
      </c>
      <c r="F25" s="28">
        <v>13124</v>
      </c>
      <c r="G25" s="10">
        <f>F25/E25*100</f>
        <v>94.417266187050359</v>
      </c>
      <c r="H25" s="11">
        <f t="shared" si="0"/>
        <v>776</v>
      </c>
    </row>
    <row r="26" spans="1:8">
      <c r="A26" s="127" t="s">
        <v>35</v>
      </c>
      <c r="B26" s="128"/>
      <c r="C26" s="27" t="s">
        <v>36</v>
      </c>
      <c r="D26" s="28">
        <v>2500</v>
      </c>
      <c r="E26" s="9">
        <f t="shared" si="1"/>
        <v>416.66666666666669</v>
      </c>
      <c r="F26" s="28"/>
      <c r="G26" s="10">
        <v>0</v>
      </c>
      <c r="H26" s="11">
        <f t="shared" si="0"/>
        <v>416.66666666666669</v>
      </c>
    </row>
    <row r="27" spans="1:8">
      <c r="A27" s="12" t="s">
        <v>37</v>
      </c>
      <c r="B27" s="13"/>
      <c r="C27" s="29" t="s">
        <v>38</v>
      </c>
      <c r="D27" s="9">
        <v>3000</v>
      </c>
      <c r="E27" s="9">
        <f t="shared" si="1"/>
        <v>500</v>
      </c>
      <c r="F27" s="9"/>
      <c r="G27" s="10">
        <f>SUM(F27/E27*100)</f>
        <v>0</v>
      </c>
      <c r="H27" s="11">
        <f>E27-F27</f>
        <v>500</v>
      </c>
    </row>
    <row r="28" spans="1:8">
      <c r="A28" s="12" t="s">
        <v>39</v>
      </c>
      <c r="B28" s="13"/>
      <c r="C28" s="29" t="s">
        <v>40</v>
      </c>
      <c r="D28" s="9">
        <v>136000</v>
      </c>
      <c r="E28" s="9">
        <f t="shared" si="1"/>
        <v>22666.666666666668</v>
      </c>
      <c r="F28" s="9">
        <v>43000</v>
      </c>
      <c r="G28" s="10">
        <f>SUM(F28/E28*100)</f>
        <v>189.70588235294116</v>
      </c>
      <c r="H28" s="11">
        <f>E28-F28</f>
        <v>-20333.333333333332</v>
      </c>
    </row>
    <row r="29" spans="1:8">
      <c r="A29" s="12" t="s">
        <v>37</v>
      </c>
      <c r="B29" s="13"/>
      <c r="C29" s="29" t="s">
        <v>41</v>
      </c>
      <c r="D29" s="9">
        <v>34500</v>
      </c>
      <c r="E29" s="9">
        <f t="shared" si="1"/>
        <v>5750</v>
      </c>
      <c r="F29" s="9"/>
      <c r="G29" s="10">
        <f>SUM(F29/E29*100)</f>
        <v>0</v>
      </c>
      <c r="H29" s="11">
        <f>E29-F29</f>
        <v>5750</v>
      </c>
    </row>
    <row r="30" spans="1:8">
      <c r="A30" s="12" t="s">
        <v>42</v>
      </c>
      <c r="B30" s="13"/>
      <c r="C30" s="29" t="s">
        <v>43</v>
      </c>
      <c r="D30" s="9">
        <v>523500</v>
      </c>
      <c r="E30" s="9">
        <f t="shared" si="1"/>
        <v>87250</v>
      </c>
      <c r="F30" s="9">
        <v>90000</v>
      </c>
      <c r="G30" s="10">
        <f>SUM(F30/E30*100)</f>
        <v>103.15186246418338</v>
      </c>
      <c r="H30" s="11">
        <f t="shared" si="0"/>
        <v>-2750</v>
      </c>
    </row>
    <row r="31" spans="1:8">
      <c r="A31" s="12" t="s">
        <v>44</v>
      </c>
      <c r="B31" s="13"/>
      <c r="C31" s="29" t="s">
        <v>45</v>
      </c>
      <c r="D31" s="9">
        <v>14500</v>
      </c>
      <c r="E31" s="9">
        <f t="shared" si="1"/>
        <v>2416.6666666666665</v>
      </c>
      <c r="F31" s="9"/>
      <c r="G31" s="10">
        <f>SUM(F31/E31*100)</f>
        <v>0</v>
      </c>
      <c r="H31" s="11">
        <f t="shared" si="0"/>
        <v>2416.6666666666665</v>
      </c>
    </row>
    <row r="32" spans="1:8" ht="12.75" customHeight="1">
      <c r="A32" s="30" t="s">
        <v>46</v>
      </c>
      <c r="B32" s="31"/>
      <c r="C32" s="23"/>
      <c r="D32" s="28">
        <f>SUM(D9:D31)</f>
        <v>2058783</v>
      </c>
      <c r="E32" s="9">
        <f t="shared" si="1"/>
        <v>343130.5</v>
      </c>
      <c r="F32" s="28">
        <f>SUM(F9:F31)</f>
        <v>363298.18</v>
      </c>
      <c r="G32" s="10">
        <f>F32/E32*100</f>
        <v>105.87755387527487</v>
      </c>
      <c r="H32" s="11">
        <f t="shared" si="0"/>
        <v>-20167.679999999993</v>
      </c>
    </row>
    <row r="33" spans="1:8">
      <c r="A33" s="32" t="s">
        <v>47</v>
      </c>
      <c r="B33" s="33"/>
      <c r="C33" s="8"/>
      <c r="D33" s="34">
        <v>620200</v>
      </c>
      <c r="E33" s="9">
        <f t="shared" si="1"/>
        <v>103366.66666666667</v>
      </c>
      <c r="F33" s="34">
        <v>111160</v>
      </c>
      <c r="G33" s="10">
        <f>F33/E33*100</f>
        <v>107.53950338600451</v>
      </c>
      <c r="H33" s="11">
        <f t="shared" si="0"/>
        <v>-7793.3333333333285</v>
      </c>
    </row>
    <row r="34" spans="1:8">
      <c r="A34" s="119" t="s">
        <v>48</v>
      </c>
      <c r="B34" s="120"/>
      <c r="C34" s="35"/>
      <c r="D34" s="36">
        <v>692100</v>
      </c>
      <c r="E34" s="9">
        <f t="shared" si="1"/>
        <v>115350</v>
      </c>
      <c r="F34" s="36">
        <v>106014</v>
      </c>
      <c r="G34" s="10">
        <f>F34/E34*100</f>
        <v>91.906371911573473</v>
      </c>
      <c r="H34" s="37">
        <f t="shared" si="0"/>
        <v>9336</v>
      </c>
    </row>
    <row r="36" spans="1:8" ht="27" customHeight="1">
      <c r="A36" s="123" t="s">
        <v>49</v>
      </c>
      <c r="B36" s="124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>
      <c r="A37" s="38" t="s">
        <v>54</v>
      </c>
      <c r="B37" s="39"/>
      <c r="C37" s="28">
        <v>965200</v>
      </c>
      <c r="D37" s="34">
        <f>SUM(C37/12*2)</f>
        <v>160866.66666666666</v>
      </c>
      <c r="E37" s="28">
        <v>160867</v>
      </c>
      <c r="F37" s="28">
        <f t="shared" ref="F37:F42" si="2">SUM(E37/D37*100)</f>
        <v>100.00020721094074</v>
      </c>
      <c r="G37" s="40">
        <f>E37-D37</f>
        <v>0.33333333334303461</v>
      </c>
      <c r="H37" s="41"/>
    </row>
    <row r="38" spans="1:8" ht="12.75" customHeight="1">
      <c r="A38" s="119" t="s">
        <v>55</v>
      </c>
      <c r="B38" s="120"/>
      <c r="C38" s="28">
        <v>0</v>
      </c>
      <c r="D38" s="34">
        <f t="shared" ref="D38:D51" si="3">SUM(C38/12*2)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>
      <c r="A39" s="119" t="s">
        <v>56</v>
      </c>
      <c r="B39" s="120"/>
      <c r="C39" s="28">
        <v>83400</v>
      </c>
      <c r="D39" s="34">
        <f t="shared" si="3"/>
        <v>13900</v>
      </c>
      <c r="E39" s="28">
        <v>20850</v>
      </c>
      <c r="F39" s="28">
        <f t="shared" si="2"/>
        <v>150</v>
      </c>
      <c r="G39" s="40">
        <f t="shared" ref="G39:G53" si="4">SUM(E39-D39)</f>
        <v>6950</v>
      </c>
      <c r="H39" s="41"/>
    </row>
    <row r="40" spans="1:8" ht="12.75" customHeight="1">
      <c r="A40" s="119" t="s">
        <v>57</v>
      </c>
      <c r="B40" s="120"/>
      <c r="C40" s="28">
        <v>136000</v>
      </c>
      <c r="D40" s="34">
        <f t="shared" si="3"/>
        <v>22666.666666666668</v>
      </c>
      <c r="E40" s="28">
        <v>43000</v>
      </c>
      <c r="F40" s="28">
        <f t="shared" si="2"/>
        <v>189.70588235294116</v>
      </c>
      <c r="G40" s="40">
        <f>SUM(E40-D40)</f>
        <v>20333.333333333332</v>
      </c>
      <c r="H40" s="41"/>
    </row>
    <row r="41" spans="1:8" ht="12.75" customHeight="1">
      <c r="A41" s="119" t="s">
        <v>58</v>
      </c>
      <c r="B41" s="120"/>
      <c r="C41" s="28">
        <v>500000</v>
      </c>
      <c r="D41" s="34">
        <f t="shared" si="3"/>
        <v>83333.333333333328</v>
      </c>
      <c r="E41" s="28">
        <v>125000</v>
      </c>
      <c r="F41" s="28">
        <f t="shared" si="2"/>
        <v>150</v>
      </c>
      <c r="G41" s="40">
        <f t="shared" si="4"/>
        <v>41666.666666666672</v>
      </c>
      <c r="H41" s="41"/>
    </row>
    <row r="42" spans="1:8" ht="12.75" customHeight="1">
      <c r="A42" s="119" t="s">
        <v>59</v>
      </c>
      <c r="B42" s="120"/>
      <c r="C42" s="28">
        <v>44000</v>
      </c>
      <c r="D42" s="34">
        <f t="shared" si="3"/>
        <v>7333.333333333333</v>
      </c>
      <c r="E42" s="28">
        <v>17000</v>
      </c>
      <c r="F42" s="28">
        <f t="shared" si="2"/>
        <v>231.81818181818184</v>
      </c>
      <c r="G42" s="40">
        <f>SUM(E42-D42)</f>
        <v>9666.6666666666679</v>
      </c>
      <c r="H42" s="41"/>
    </row>
    <row r="43" spans="1:8" ht="12.75" customHeight="1">
      <c r="A43" s="119" t="s">
        <v>60</v>
      </c>
      <c r="B43" s="120"/>
      <c r="C43" s="28">
        <v>0</v>
      </c>
      <c r="D43" s="34">
        <f t="shared" si="3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9"/>
      <c r="B44" s="120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>
      <c r="A45" s="32" t="s">
        <v>61</v>
      </c>
      <c r="B45" s="42"/>
      <c r="C45" s="34">
        <v>8400</v>
      </c>
      <c r="D45" s="34">
        <f t="shared" si="3"/>
        <v>1400</v>
      </c>
      <c r="E45" s="34">
        <v>739</v>
      </c>
      <c r="F45" s="28">
        <f>E45/D45*100</f>
        <v>52.785714285714278</v>
      </c>
      <c r="G45" s="40">
        <f t="shared" si="4"/>
        <v>-661</v>
      </c>
      <c r="H45" s="40"/>
    </row>
    <row r="46" spans="1:8" ht="12.75" customHeight="1">
      <c r="A46" s="43" t="s">
        <v>62</v>
      </c>
      <c r="B46" s="43"/>
      <c r="C46" s="34">
        <v>0</v>
      </c>
      <c r="D46" s="34">
        <f t="shared" si="3"/>
        <v>0</v>
      </c>
      <c r="E46" s="34">
        <v>0</v>
      </c>
      <c r="F46" s="28"/>
      <c r="G46" s="40">
        <f t="shared" si="4"/>
        <v>0</v>
      </c>
      <c r="H46" s="40"/>
    </row>
    <row r="47" spans="1:8" ht="12.75" customHeight="1">
      <c r="A47" s="119" t="s">
        <v>63</v>
      </c>
      <c r="B47" s="120"/>
      <c r="C47" s="34">
        <v>13000</v>
      </c>
      <c r="D47" s="34">
        <f t="shared" si="3"/>
        <v>2166.6666666666665</v>
      </c>
      <c r="E47" s="34">
        <v>267</v>
      </c>
      <c r="F47" s="28">
        <f>E47/D47*100</f>
        <v>12.323076923076924</v>
      </c>
      <c r="G47" s="40">
        <f t="shared" si="4"/>
        <v>-1899.6666666666665</v>
      </c>
      <c r="H47" s="40"/>
    </row>
    <row r="48" spans="1:8">
      <c r="A48" s="119" t="s">
        <v>64</v>
      </c>
      <c r="B48" s="120"/>
      <c r="C48" s="34">
        <v>24400</v>
      </c>
      <c r="D48" s="34">
        <f t="shared" si="3"/>
        <v>4066.6666666666665</v>
      </c>
      <c r="E48" s="34">
        <v>8611</v>
      </c>
      <c r="F48" s="28">
        <f>SUM(E48/D48*100)</f>
        <v>211.74590163934428</v>
      </c>
      <c r="G48" s="40">
        <f t="shared" si="4"/>
        <v>4544.3333333333339</v>
      </c>
      <c r="H48" s="40"/>
    </row>
    <row r="49" spans="1:8" ht="12.75" customHeight="1">
      <c r="A49" s="119" t="s">
        <v>65</v>
      </c>
      <c r="B49" s="120"/>
      <c r="C49" s="34">
        <v>279283</v>
      </c>
      <c r="D49" s="34">
        <f t="shared" si="3"/>
        <v>46547.166666666664</v>
      </c>
      <c r="E49" s="34">
        <v>3966</v>
      </c>
      <c r="F49" s="28">
        <f>SUM(E49/D49*100)</f>
        <v>8.5203897122273826</v>
      </c>
      <c r="G49" s="40">
        <f t="shared" si="4"/>
        <v>-42581.166666666664</v>
      </c>
      <c r="H49" s="40"/>
    </row>
    <row r="50" spans="1:8" ht="12.75" customHeight="1">
      <c r="A50" s="119" t="s">
        <v>66</v>
      </c>
      <c r="B50" s="120"/>
      <c r="C50" s="34">
        <v>2100</v>
      </c>
      <c r="D50" s="34">
        <f t="shared" si="3"/>
        <v>350</v>
      </c>
      <c r="E50" s="34">
        <v>0</v>
      </c>
      <c r="F50" s="28"/>
      <c r="G50" s="40">
        <f t="shared" si="4"/>
        <v>-350</v>
      </c>
      <c r="H50" s="40"/>
    </row>
    <row r="51" spans="1:8" ht="12.75" customHeight="1">
      <c r="A51" s="119" t="s">
        <v>67</v>
      </c>
      <c r="B51" s="120"/>
      <c r="C51" s="34">
        <v>0</v>
      </c>
      <c r="D51" s="34">
        <f t="shared" si="3"/>
        <v>0</v>
      </c>
      <c r="E51" s="34">
        <v>0</v>
      </c>
      <c r="F51" s="34"/>
      <c r="G51" s="40">
        <f t="shared" si="4"/>
        <v>0</v>
      </c>
      <c r="H51" s="40"/>
    </row>
    <row r="52" spans="1:8">
      <c r="A52" s="119" t="s">
        <v>68</v>
      </c>
      <c r="B52" s="120"/>
      <c r="C52" s="34">
        <f>SUM(C45:C51)</f>
        <v>327183</v>
      </c>
      <c r="D52" s="34">
        <f>SUM(D45:D51)</f>
        <v>54530.5</v>
      </c>
      <c r="E52" s="34">
        <f>SUM(E45:E51)</f>
        <v>13583</v>
      </c>
      <c r="F52" s="44">
        <f>SUM(E52/D52*100)</f>
        <v>24.908995883037932</v>
      </c>
      <c r="G52" s="40">
        <f t="shared" si="4"/>
        <v>-40947.5</v>
      </c>
      <c r="H52" s="40"/>
    </row>
    <row r="53" spans="1:8">
      <c r="A53" s="45" t="s">
        <v>69</v>
      </c>
      <c r="B53" s="46"/>
      <c r="C53" s="34">
        <f>SUM(C37,C52,C39,C40,C41,C42,C38,C44,C43)</f>
        <v>2055783</v>
      </c>
      <c r="D53" s="34">
        <f>SUM(D37+D38+D39+D40+D41+D52+D42+D43+D44)</f>
        <v>342630.49999999994</v>
      </c>
      <c r="E53" s="34">
        <f>SUM(E37+E38+E39+E40+E41+E52+E42+E43+E44)</f>
        <v>380300</v>
      </c>
      <c r="F53" s="34">
        <f>E53/D53*100</f>
        <v>110.9942051276813</v>
      </c>
      <c r="G53" s="40">
        <f t="shared" si="4"/>
        <v>37669.500000000058</v>
      </c>
      <c r="H53" s="40"/>
    </row>
    <row r="55" spans="1:8" ht="21" customHeight="1">
      <c r="E55" s="129"/>
      <c r="F55" s="129"/>
      <c r="G55" s="129"/>
    </row>
    <row r="56" spans="1:8" ht="12.75" customHeight="1"/>
    <row r="57" spans="1:8">
      <c r="E57" s="129"/>
      <c r="F57" s="129"/>
    </row>
    <row r="58" spans="1:8" ht="12.75" customHeight="1"/>
    <row r="59" spans="1:8" ht="12.75" customHeight="1"/>
  </sheetData>
  <mergeCells count="24">
    <mergeCell ref="E55:G55"/>
    <mergeCell ref="E57:F57"/>
    <mergeCell ref="A41:B41"/>
    <mergeCell ref="A42:B42"/>
    <mergeCell ref="A43:B43"/>
    <mergeCell ref="A44:B44"/>
    <mergeCell ref="A47:B47"/>
    <mergeCell ref="A48:B48"/>
    <mergeCell ref="A49:B49"/>
    <mergeCell ref="A50:B50"/>
    <mergeCell ref="A51:B51"/>
    <mergeCell ref="A52:B52"/>
    <mergeCell ref="A40:B40"/>
    <mergeCell ref="B4:H4"/>
    <mergeCell ref="B5:F5"/>
    <mergeCell ref="C6:F6"/>
    <mergeCell ref="A8:B8"/>
    <mergeCell ref="A20:B20"/>
    <mergeCell ref="A22:B22"/>
    <mergeCell ref="A26:B26"/>
    <mergeCell ref="A34:B34"/>
    <mergeCell ref="A36:B36"/>
    <mergeCell ref="A38:B38"/>
    <mergeCell ref="A39:B39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0"/>
  <sheetViews>
    <sheetView workbookViewId="0">
      <selection activeCell="E53" sqref="E5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93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107" t="s">
        <v>5</v>
      </c>
      <c r="D8" s="4" t="s">
        <v>6</v>
      </c>
      <c r="E8" s="4" t="s">
        <v>94</v>
      </c>
      <c r="F8" s="4" t="s">
        <v>95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750375</v>
      </c>
      <c r="E9" s="9">
        <f>SUM(D9/12*10)</f>
        <v>625312.5</v>
      </c>
      <c r="F9" s="9">
        <v>632474</v>
      </c>
      <c r="G9" s="10">
        <f>F9/E9*100</f>
        <v>101.14526736631684</v>
      </c>
      <c r="H9" s="11">
        <f t="shared" ref="H9:H35" si="0">E9-F9</f>
        <v>-7161.5</v>
      </c>
    </row>
    <row r="10" spans="1:14">
      <c r="A10" s="110" t="s">
        <v>12</v>
      </c>
      <c r="B10" s="111"/>
      <c r="C10" s="8">
        <v>213</v>
      </c>
      <c r="D10" s="9">
        <v>227499</v>
      </c>
      <c r="E10" s="9">
        <f t="shared" ref="E10:E35" si="1">SUM(D10/12*10)</f>
        <v>189582.5</v>
      </c>
      <c r="F10" s="9">
        <v>191668</v>
      </c>
      <c r="G10" s="10">
        <f>F10/E10*100</f>
        <v>101.10004879142326</v>
      </c>
      <c r="H10" s="11">
        <f t="shared" si="0"/>
        <v>-2085.5</v>
      </c>
    </row>
    <row r="11" spans="1:14">
      <c r="A11" s="110" t="s">
        <v>13</v>
      </c>
      <c r="B11" s="111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59399</v>
      </c>
      <c r="E12" s="9">
        <f t="shared" si="1"/>
        <v>49499.166666666672</v>
      </c>
      <c r="F12" s="17">
        <v>44375</v>
      </c>
      <c r="G12" s="10">
        <f>F12/E12*100</f>
        <v>89.647973871613999</v>
      </c>
      <c r="H12" s="11">
        <f t="shared" si="0"/>
        <v>5124.1666666666715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1083.3333333333333</v>
      </c>
      <c r="F13" s="9">
        <v>1300</v>
      </c>
      <c r="G13" s="20"/>
      <c r="H13" s="11">
        <f t="shared" si="0"/>
        <v>-216.66666666666674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2000</v>
      </c>
      <c r="F14" s="9">
        <v>2400</v>
      </c>
      <c r="G14" s="20"/>
      <c r="H14" s="11">
        <f>E14-F14</f>
        <v>-400</v>
      </c>
    </row>
    <row r="15" spans="1:14">
      <c r="A15" s="14" t="s">
        <v>21</v>
      </c>
      <c r="B15" s="15"/>
      <c r="C15" s="19" t="s">
        <v>22</v>
      </c>
      <c r="D15" s="9">
        <v>51600</v>
      </c>
      <c r="E15" s="9">
        <f t="shared" si="1"/>
        <v>43000</v>
      </c>
      <c r="F15" s="9">
        <v>39750</v>
      </c>
      <c r="G15" s="10">
        <f t="shared" ref="G15:G20" si="2">F15/E15*100</f>
        <v>92.441860465116278</v>
      </c>
      <c r="H15" s="11">
        <f t="shared" si="0"/>
        <v>3250</v>
      </c>
    </row>
    <row r="16" spans="1:14">
      <c r="A16" s="110" t="s">
        <v>19</v>
      </c>
      <c r="B16" s="111"/>
      <c r="C16" s="19" t="s">
        <v>20</v>
      </c>
      <c r="D16" s="9">
        <v>30000</v>
      </c>
      <c r="E16" s="9">
        <f t="shared" si="1"/>
        <v>25000</v>
      </c>
      <c r="F16" s="9">
        <v>16977</v>
      </c>
      <c r="G16" s="10">
        <f t="shared" si="2"/>
        <v>67.908000000000001</v>
      </c>
      <c r="H16" s="11">
        <f>E16-F16</f>
        <v>8023</v>
      </c>
    </row>
    <row r="17" spans="1:8">
      <c r="A17" s="110" t="s">
        <v>85</v>
      </c>
      <c r="B17" s="111"/>
      <c r="C17" s="19" t="s">
        <v>86</v>
      </c>
      <c r="D17" s="9">
        <v>551</v>
      </c>
      <c r="E17" s="9">
        <f t="shared" si="1"/>
        <v>459.16666666666663</v>
      </c>
      <c r="F17" s="9">
        <v>305</v>
      </c>
      <c r="G17" s="10">
        <f t="shared" si="2"/>
        <v>66.424682395644282</v>
      </c>
      <c r="H17" s="11">
        <f>E17-F17</f>
        <v>154.16666666666663</v>
      </c>
    </row>
    <row r="18" spans="1:8">
      <c r="A18" s="21" t="s">
        <v>23</v>
      </c>
      <c r="B18" s="22"/>
      <c r="C18" s="23">
        <v>225</v>
      </c>
      <c r="D18" s="24">
        <v>33933</v>
      </c>
      <c r="E18" s="9">
        <f t="shared" si="1"/>
        <v>28277.5</v>
      </c>
      <c r="F18" s="24">
        <v>13933</v>
      </c>
      <c r="G18" s="10">
        <f t="shared" si="2"/>
        <v>49.272389709132703</v>
      </c>
      <c r="H18" s="11">
        <f>E18-F18</f>
        <v>14344.5</v>
      </c>
    </row>
    <row r="19" spans="1:8">
      <c r="A19" s="21" t="s">
        <v>24</v>
      </c>
      <c r="B19" s="22"/>
      <c r="C19" s="23">
        <v>226</v>
      </c>
      <c r="D19" s="24">
        <v>9449</v>
      </c>
      <c r="E19" s="9">
        <f t="shared" si="1"/>
        <v>7874.1666666666661</v>
      </c>
      <c r="F19" s="24">
        <v>3404</v>
      </c>
      <c r="G19" s="10">
        <f t="shared" si="2"/>
        <v>43.229971425547681</v>
      </c>
      <c r="H19" s="11">
        <f t="shared" si="0"/>
        <v>4470.1666666666661</v>
      </c>
    </row>
    <row r="20" spans="1:8">
      <c r="A20" s="21" t="s">
        <v>25</v>
      </c>
      <c r="B20" s="22"/>
      <c r="C20" s="18">
        <v>227</v>
      </c>
      <c r="D20" s="9">
        <v>3950</v>
      </c>
      <c r="E20" s="9">
        <f t="shared" si="1"/>
        <v>3291.666666666667</v>
      </c>
      <c r="F20" s="9"/>
      <c r="G20" s="10">
        <f t="shared" si="2"/>
        <v>0</v>
      </c>
      <c r="H20" s="11">
        <f t="shared" si="0"/>
        <v>3291.666666666667</v>
      </c>
    </row>
    <row r="21" spans="1:8" ht="12" customHeight="1">
      <c r="A21" s="125" t="s">
        <v>26</v>
      </c>
      <c r="B21" s="126"/>
      <c r="C21" s="25">
        <v>291</v>
      </c>
      <c r="D21" s="26">
        <v>57583</v>
      </c>
      <c r="E21" s="9">
        <f t="shared" si="1"/>
        <v>47985.833333333328</v>
      </c>
      <c r="F21" s="26">
        <v>20319</v>
      </c>
      <c r="G21" s="10">
        <f>SUM(F21/E21*100)</f>
        <v>42.343747286525542</v>
      </c>
      <c r="H21" s="11">
        <f t="shared" si="0"/>
        <v>27666.833333333328</v>
      </c>
    </row>
    <row r="22" spans="1:8">
      <c r="A22" s="110" t="s">
        <v>27</v>
      </c>
      <c r="B22" s="111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si="0"/>
        <v>0</v>
      </c>
    </row>
    <row r="23" spans="1:8" ht="12" customHeight="1">
      <c r="A23" s="125" t="s">
        <v>28</v>
      </c>
      <c r="B23" s="126"/>
      <c r="C23" s="25" t="s">
        <v>29</v>
      </c>
      <c r="D23" s="26">
        <v>59856</v>
      </c>
      <c r="E23" s="9">
        <f t="shared" si="1"/>
        <v>49880</v>
      </c>
      <c r="F23" s="26">
        <v>58831</v>
      </c>
      <c r="G23" s="10">
        <f>SUM(F23/E23*100)</f>
        <v>117.94506816359262</v>
      </c>
      <c r="H23" s="11">
        <f t="shared" si="0"/>
        <v>-8951</v>
      </c>
    </row>
    <row r="24" spans="1:8">
      <c r="A24" s="6" t="s">
        <v>30</v>
      </c>
      <c r="B24" s="7"/>
      <c r="C24" s="25">
        <v>346</v>
      </c>
      <c r="D24" s="26">
        <v>29538</v>
      </c>
      <c r="E24" s="9">
        <f t="shared" si="1"/>
        <v>24615</v>
      </c>
      <c r="F24" s="26">
        <v>3379</v>
      </c>
      <c r="G24" s="10">
        <f>F24/E24*100</f>
        <v>13.727401990656105</v>
      </c>
      <c r="H24" s="11">
        <f t="shared" si="0"/>
        <v>21236</v>
      </c>
    </row>
    <row r="25" spans="1:8">
      <c r="A25" s="21" t="s">
        <v>31</v>
      </c>
      <c r="B25" s="22"/>
      <c r="C25" s="27" t="s">
        <v>32</v>
      </c>
      <c r="D25" s="28">
        <v>1680</v>
      </c>
      <c r="E25" s="9">
        <f t="shared" si="1"/>
        <v>1400</v>
      </c>
      <c r="F25" s="28">
        <v>1680</v>
      </c>
      <c r="G25" s="10"/>
      <c r="H25" s="11">
        <f>E25-F25</f>
        <v>-280</v>
      </c>
    </row>
    <row r="26" spans="1:8">
      <c r="A26" s="21" t="s">
        <v>33</v>
      </c>
      <c r="B26" s="22"/>
      <c r="C26" s="27" t="s">
        <v>34</v>
      </c>
      <c r="D26" s="28">
        <v>83400</v>
      </c>
      <c r="E26" s="9">
        <f t="shared" si="1"/>
        <v>69500</v>
      </c>
      <c r="F26" s="28">
        <v>66335</v>
      </c>
      <c r="G26" s="10">
        <f>F26/E26*100</f>
        <v>95.446043165467628</v>
      </c>
      <c r="H26" s="11">
        <f t="shared" si="0"/>
        <v>3165</v>
      </c>
    </row>
    <row r="27" spans="1:8">
      <c r="A27" s="127" t="s">
        <v>35</v>
      </c>
      <c r="B27" s="128"/>
      <c r="C27" s="27" t="s">
        <v>36</v>
      </c>
      <c r="D27" s="28">
        <v>43432</v>
      </c>
      <c r="E27" s="9">
        <f t="shared" si="1"/>
        <v>36193.333333333336</v>
      </c>
      <c r="F27" s="28">
        <v>43432</v>
      </c>
      <c r="G27" s="10">
        <v>0</v>
      </c>
      <c r="H27" s="11">
        <f t="shared" si="0"/>
        <v>-7238.6666666666642</v>
      </c>
    </row>
    <row r="28" spans="1:8">
      <c r="A28" s="110" t="s">
        <v>37</v>
      </c>
      <c r="B28" s="111"/>
      <c r="C28" s="29" t="s">
        <v>38</v>
      </c>
      <c r="D28" s="9">
        <v>3000</v>
      </c>
      <c r="E28" s="9">
        <f t="shared" si="1"/>
        <v>2500</v>
      </c>
      <c r="F28" s="9"/>
      <c r="G28" s="10">
        <f>SUM(F28/E28*100)</f>
        <v>0</v>
      </c>
      <c r="H28" s="11">
        <f>E28-F28</f>
        <v>2500</v>
      </c>
    </row>
    <row r="29" spans="1:8">
      <c r="A29" s="110" t="s">
        <v>39</v>
      </c>
      <c r="B29" s="111"/>
      <c r="C29" s="29" t="s">
        <v>40</v>
      </c>
      <c r="D29" s="9">
        <v>346000</v>
      </c>
      <c r="E29" s="9">
        <f t="shared" si="1"/>
        <v>288333.33333333331</v>
      </c>
      <c r="F29" s="9">
        <v>160564</v>
      </c>
      <c r="G29" s="10">
        <f>SUM(F29/E29*100)</f>
        <v>55.68693641618497</v>
      </c>
      <c r="H29" s="11">
        <f>E29-F29</f>
        <v>127769.33333333331</v>
      </c>
    </row>
    <row r="30" spans="1:8">
      <c r="A30" s="110" t="s">
        <v>37</v>
      </c>
      <c r="B30" s="111"/>
      <c r="C30" s="29" t="s">
        <v>41</v>
      </c>
      <c r="D30" s="9">
        <v>34500</v>
      </c>
      <c r="E30" s="9">
        <f t="shared" si="1"/>
        <v>28750</v>
      </c>
      <c r="F30" s="9">
        <v>34500</v>
      </c>
      <c r="G30" s="10">
        <f>SUM(F30/E30*100)</f>
        <v>120</v>
      </c>
      <c r="H30" s="11">
        <f>E30-F30</f>
        <v>-5750</v>
      </c>
    </row>
    <row r="31" spans="1:8">
      <c r="A31" s="110" t="s">
        <v>42</v>
      </c>
      <c r="B31" s="111"/>
      <c r="C31" s="29" t="s">
        <v>43</v>
      </c>
      <c r="D31" s="9">
        <v>309063</v>
      </c>
      <c r="E31" s="9">
        <f t="shared" si="1"/>
        <v>257552.5</v>
      </c>
      <c r="F31" s="9">
        <v>242029</v>
      </c>
      <c r="G31" s="10">
        <f>SUM(F31/E31*100)</f>
        <v>93.972685180691315</v>
      </c>
      <c r="H31" s="11">
        <f t="shared" si="0"/>
        <v>15523.5</v>
      </c>
    </row>
    <row r="32" spans="1:8">
      <c r="A32" s="110" t="s">
        <v>44</v>
      </c>
      <c r="B32" s="111"/>
      <c r="C32" s="29" t="s">
        <v>45</v>
      </c>
      <c r="D32" s="9">
        <v>243500</v>
      </c>
      <c r="E32" s="9">
        <f t="shared" si="1"/>
        <v>202916.66666666669</v>
      </c>
      <c r="F32" s="9">
        <v>229115</v>
      </c>
      <c r="G32" s="10">
        <f>SUM(F32/E32*100)</f>
        <v>112.91088295687884</v>
      </c>
      <c r="H32" s="11">
        <f t="shared" si="0"/>
        <v>-26198.333333333314</v>
      </c>
    </row>
    <row r="33" spans="1:8" ht="12.75" customHeight="1">
      <c r="A33" s="108" t="s">
        <v>46</v>
      </c>
      <c r="B33" s="109"/>
      <c r="C33" s="23"/>
      <c r="D33" s="28">
        <f>SUM(D9:D32)</f>
        <v>2382008</v>
      </c>
      <c r="E33" s="9">
        <f t="shared" si="1"/>
        <v>1985006.6666666665</v>
      </c>
      <c r="F33" s="28">
        <f>SUM(F9:F32)</f>
        <v>1806770</v>
      </c>
      <c r="G33" s="10">
        <f>F33/E33*100</f>
        <v>91.02085299461632</v>
      </c>
      <c r="H33" s="11">
        <f t="shared" si="0"/>
        <v>178236.66666666651</v>
      </c>
    </row>
    <row r="34" spans="1:8">
      <c r="A34" s="105" t="s">
        <v>47</v>
      </c>
      <c r="B34" s="106"/>
      <c r="C34" s="8"/>
      <c r="D34" s="34">
        <v>671100</v>
      </c>
      <c r="E34" s="9">
        <f t="shared" si="1"/>
        <v>559250</v>
      </c>
      <c r="F34" s="34">
        <v>567949</v>
      </c>
      <c r="G34" s="10">
        <f>F34/E34*100</f>
        <v>101.55547608404112</v>
      </c>
      <c r="H34" s="11">
        <f t="shared" si="0"/>
        <v>-8699</v>
      </c>
    </row>
    <row r="35" spans="1:8">
      <c r="A35" s="119" t="s">
        <v>48</v>
      </c>
      <c r="B35" s="120"/>
      <c r="C35" s="35"/>
      <c r="D35" s="36">
        <v>646333</v>
      </c>
      <c r="E35" s="9">
        <f t="shared" si="1"/>
        <v>538610.83333333337</v>
      </c>
      <c r="F35" s="36">
        <v>461165</v>
      </c>
      <c r="G35" s="10">
        <f>F35/E35*100</f>
        <v>85.621189077456975</v>
      </c>
      <c r="H35" s="37">
        <f t="shared" si="0"/>
        <v>77445.833333333372</v>
      </c>
    </row>
    <row r="37" spans="1:8" ht="27" customHeight="1">
      <c r="A37" s="123" t="s">
        <v>49</v>
      </c>
      <c r="B37" s="124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965200</v>
      </c>
      <c r="D38" s="34">
        <f>SUM(C38/12*12)</f>
        <v>965200</v>
      </c>
      <c r="E38" s="28">
        <v>880042</v>
      </c>
      <c r="F38" s="28">
        <f t="shared" ref="F38:F43" si="3">SUM(E38/D38*100)</f>
        <v>91.177165354330711</v>
      </c>
      <c r="G38" s="40">
        <f>E38-D38</f>
        <v>-85158</v>
      </c>
      <c r="H38" s="41"/>
    </row>
    <row r="39" spans="1:8" ht="12.75" customHeight="1">
      <c r="A39" s="119" t="s">
        <v>55</v>
      </c>
      <c r="B39" s="120"/>
      <c r="C39" s="28">
        <v>0</v>
      </c>
      <c r="D39" s="34">
        <f t="shared" ref="D39:D51" si="4">SUM(C39/12*12)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9" t="s">
        <v>56</v>
      </c>
      <c r="B40" s="120"/>
      <c r="C40" s="28">
        <v>83400</v>
      </c>
      <c r="D40" s="34">
        <f t="shared" si="4"/>
        <v>83400</v>
      </c>
      <c r="E40" s="28">
        <v>83400</v>
      </c>
      <c r="F40" s="28">
        <f t="shared" si="3"/>
        <v>100</v>
      </c>
      <c r="G40" s="40">
        <f t="shared" ref="G40:G54" si="5">SUM(E40-D40)</f>
        <v>0</v>
      </c>
      <c r="H40" s="41"/>
    </row>
    <row r="41" spans="1:8" ht="12.75" customHeight="1">
      <c r="A41" s="119" t="s">
        <v>57</v>
      </c>
      <c r="B41" s="120"/>
      <c r="C41" s="28">
        <v>196000</v>
      </c>
      <c r="D41" s="34">
        <f t="shared" si="4"/>
        <v>196000</v>
      </c>
      <c r="E41" s="28">
        <v>115000</v>
      </c>
      <c r="F41" s="28">
        <f t="shared" si="3"/>
        <v>58.673469387755105</v>
      </c>
      <c r="G41" s="40">
        <f>SUM(E41-D41)</f>
        <v>-81000</v>
      </c>
      <c r="H41" s="41"/>
    </row>
    <row r="42" spans="1:8" ht="12.75" customHeight="1">
      <c r="A42" s="119" t="s">
        <v>58</v>
      </c>
      <c r="B42" s="120"/>
      <c r="C42" s="28">
        <v>700000</v>
      </c>
      <c r="D42" s="34">
        <f t="shared" si="4"/>
        <v>700000</v>
      </c>
      <c r="E42" s="28">
        <v>700000</v>
      </c>
      <c r="F42" s="28">
        <f t="shared" si="3"/>
        <v>100</v>
      </c>
      <c r="G42" s="40">
        <f t="shared" si="5"/>
        <v>0</v>
      </c>
      <c r="H42" s="41"/>
    </row>
    <row r="43" spans="1:8" ht="12.75" customHeight="1">
      <c r="A43" s="119" t="s">
        <v>59</v>
      </c>
      <c r="B43" s="120"/>
      <c r="C43" s="28">
        <v>106045</v>
      </c>
      <c r="D43" s="34">
        <f t="shared" si="4"/>
        <v>106045</v>
      </c>
      <c r="E43" s="28">
        <v>106045</v>
      </c>
      <c r="F43" s="28">
        <f t="shared" si="3"/>
        <v>100</v>
      </c>
      <c r="G43" s="40">
        <f>SUM(E43-D43)</f>
        <v>0</v>
      </c>
      <c r="H43" s="41"/>
    </row>
    <row r="44" spans="1:8" ht="12.75" customHeight="1">
      <c r="A44" s="119" t="s">
        <v>60</v>
      </c>
      <c r="B44" s="120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9"/>
      <c r="B45" s="120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105" t="s">
        <v>61</v>
      </c>
      <c r="B46" s="42"/>
      <c r="C46" s="34">
        <v>8400</v>
      </c>
      <c r="D46" s="34">
        <f t="shared" si="4"/>
        <v>8400</v>
      </c>
      <c r="E46" s="34">
        <v>7398</v>
      </c>
      <c r="F46" s="28">
        <f>E46/D46*100</f>
        <v>88.071428571428569</v>
      </c>
      <c r="G46" s="40">
        <f t="shared" si="5"/>
        <v>-1002</v>
      </c>
      <c r="H46" s="40"/>
    </row>
    <row r="47" spans="1:8" ht="12.75" customHeight="1">
      <c r="A47" s="43" t="s">
        <v>62</v>
      </c>
      <c r="B47" s="43"/>
      <c r="C47" s="34">
        <v>0</v>
      </c>
      <c r="D47" s="34">
        <f t="shared" si="4"/>
        <v>0</v>
      </c>
      <c r="E47" s="34">
        <v>19</v>
      </c>
      <c r="F47" s="28"/>
      <c r="G47" s="40">
        <f t="shared" si="5"/>
        <v>19</v>
      </c>
      <c r="H47" s="40"/>
    </row>
    <row r="48" spans="1:8" ht="12.75" customHeight="1">
      <c r="A48" s="119" t="s">
        <v>63</v>
      </c>
      <c r="B48" s="120"/>
      <c r="C48" s="34">
        <v>13000</v>
      </c>
      <c r="D48" s="34">
        <f t="shared" si="4"/>
        <v>13000</v>
      </c>
      <c r="E48" s="34">
        <v>14062</v>
      </c>
      <c r="F48" s="28">
        <f>E48/D48*100</f>
        <v>108.16923076923078</v>
      </c>
      <c r="G48" s="40">
        <f t="shared" si="5"/>
        <v>1062</v>
      </c>
      <c r="H48" s="40"/>
    </row>
    <row r="49" spans="1:8">
      <c r="A49" s="119" t="s">
        <v>64</v>
      </c>
      <c r="B49" s="120"/>
      <c r="C49" s="34">
        <v>25580</v>
      </c>
      <c r="D49" s="34">
        <f t="shared" si="4"/>
        <v>25580</v>
      </c>
      <c r="E49" s="34">
        <v>24145</v>
      </c>
      <c r="F49" s="28">
        <f>SUM(E49/D49*100)</f>
        <v>94.390148553557466</v>
      </c>
      <c r="G49" s="40">
        <f t="shared" si="5"/>
        <v>-1435</v>
      </c>
      <c r="H49" s="40"/>
    </row>
    <row r="50" spans="1:8" ht="12.75" customHeight="1">
      <c r="A50" s="119" t="s">
        <v>65</v>
      </c>
      <c r="B50" s="120"/>
      <c r="C50" s="34">
        <v>279283</v>
      </c>
      <c r="D50" s="34">
        <f t="shared" si="4"/>
        <v>279283</v>
      </c>
      <c r="E50" s="34">
        <v>184139</v>
      </c>
      <c r="F50" s="28">
        <f>SUM(E50/D50*100)</f>
        <v>65.932763540924441</v>
      </c>
      <c r="G50" s="40">
        <f t="shared" si="5"/>
        <v>-95144</v>
      </c>
      <c r="H50" s="40"/>
    </row>
    <row r="51" spans="1:8" ht="12.75" customHeight="1">
      <c r="A51" s="119" t="s">
        <v>66</v>
      </c>
      <c r="B51" s="120"/>
      <c r="C51" s="34">
        <v>2100</v>
      </c>
      <c r="D51" s="34">
        <f t="shared" si="4"/>
        <v>2100</v>
      </c>
      <c r="E51" s="34">
        <v>200</v>
      </c>
      <c r="F51" s="28"/>
      <c r="G51" s="40">
        <f t="shared" si="5"/>
        <v>-1900</v>
      </c>
      <c r="H51" s="40"/>
    </row>
    <row r="52" spans="1:8" ht="12.75" customHeight="1">
      <c r="A52" s="119" t="s">
        <v>67</v>
      </c>
      <c r="B52" s="120"/>
      <c r="C52" s="34">
        <v>0</v>
      </c>
      <c r="D52" s="34">
        <f t="shared" ref="D52" si="6">SUM(C52/12*11)</f>
        <v>0</v>
      </c>
      <c r="E52" s="34">
        <v>20623</v>
      </c>
      <c r="F52" s="34"/>
      <c r="G52" s="40">
        <f t="shared" si="5"/>
        <v>20623</v>
      </c>
      <c r="H52" s="40"/>
    </row>
    <row r="53" spans="1:8">
      <c r="A53" s="119" t="s">
        <v>68</v>
      </c>
      <c r="B53" s="120"/>
      <c r="C53" s="34">
        <f>SUM(C46:C52)</f>
        <v>328363</v>
      </c>
      <c r="D53" s="34">
        <f>SUM(D46:D52)</f>
        <v>328363</v>
      </c>
      <c r="E53" s="34">
        <f>SUM(E46:E52)</f>
        <v>250586</v>
      </c>
      <c r="F53" s="44">
        <f>SUM(E53/D53*100)</f>
        <v>76.31371378626703</v>
      </c>
      <c r="G53" s="40">
        <f t="shared" si="5"/>
        <v>-77777</v>
      </c>
      <c r="H53" s="40"/>
    </row>
    <row r="54" spans="1:8">
      <c r="A54" s="45" t="s">
        <v>69</v>
      </c>
      <c r="B54" s="46"/>
      <c r="C54" s="34">
        <f>SUM(C38,C53,C40,C41,C42,C43,C39,C45,C44)</f>
        <v>2379008</v>
      </c>
      <c r="D54" s="34">
        <f>SUM(D38+D39+D40+D41+D42+D53+D43+D44+D45)</f>
        <v>2379008</v>
      </c>
      <c r="E54" s="34">
        <f>SUM(E38+E39+E40+E41+E42+E53+E43+E44+E45)</f>
        <v>2135073</v>
      </c>
      <c r="F54" s="34">
        <f>E54/D54*100</f>
        <v>89.746356464543211</v>
      </c>
      <c r="G54" s="40">
        <f t="shared" si="5"/>
        <v>-243935</v>
      </c>
      <c r="H54" s="40"/>
    </row>
    <row r="56" spans="1:8" ht="21" customHeight="1">
      <c r="E56" s="129"/>
      <c r="F56" s="129"/>
      <c r="G56" s="129"/>
    </row>
    <row r="57" spans="1:8" ht="12.75" customHeight="1"/>
    <row r="58" spans="1:8">
      <c r="E58" s="129"/>
      <c r="F58" s="129"/>
    </row>
    <row r="59" spans="1:8" ht="12.75" customHeight="1"/>
    <row r="60" spans="1:8" ht="12.75" customHeight="1"/>
  </sheetData>
  <mergeCells count="24">
    <mergeCell ref="A41:B41"/>
    <mergeCell ref="B4:H4"/>
    <mergeCell ref="B5:F5"/>
    <mergeCell ref="C6:F6"/>
    <mergeCell ref="A8:B8"/>
    <mergeCell ref="A21:B21"/>
    <mergeCell ref="A23:B23"/>
    <mergeCell ref="A27:B27"/>
    <mergeCell ref="A35:B35"/>
    <mergeCell ref="A37:B37"/>
    <mergeCell ref="A39:B39"/>
    <mergeCell ref="A40:B40"/>
    <mergeCell ref="E58:F58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3:B53"/>
    <mergeCell ref="E56:G56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tabSelected="1" topLeftCell="A16" workbookViewId="0">
      <selection activeCell="G12" sqref="G12:G14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96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114" t="s">
        <v>5</v>
      </c>
      <c r="D8" s="4" t="s">
        <v>6</v>
      </c>
      <c r="E8" s="4" t="s">
        <v>97</v>
      </c>
      <c r="F8" s="4" t="s">
        <v>98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766355</v>
      </c>
      <c r="E9" s="9">
        <f>SUM(D9/12*12)</f>
        <v>766355</v>
      </c>
      <c r="F9" s="9">
        <v>766355</v>
      </c>
      <c r="G9" s="10">
        <f>F9/E9*100</f>
        <v>100</v>
      </c>
      <c r="H9" s="11">
        <f t="shared" ref="H9:H35" si="0">E9-F9</f>
        <v>0</v>
      </c>
    </row>
    <row r="10" spans="1:14">
      <c r="A10" s="117" t="s">
        <v>12</v>
      </c>
      <c r="B10" s="118"/>
      <c r="C10" s="8">
        <v>213</v>
      </c>
      <c r="D10" s="9">
        <v>232100</v>
      </c>
      <c r="E10" s="9">
        <f t="shared" ref="E10:E35" si="1">SUM(D10/12*12)</f>
        <v>232100</v>
      </c>
      <c r="F10" s="9">
        <v>232100</v>
      </c>
      <c r="G10" s="10">
        <f>F10/E10*100</f>
        <v>100</v>
      </c>
      <c r="H10" s="11">
        <f t="shared" si="0"/>
        <v>0</v>
      </c>
    </row>
    <row r="11" spans="1:14">
      <c r="A11" s="117" t="s">
        <v>13</v>
      </c>
      <c r="B11" s="118"/>
      <c r="C11" s="8">
        <v>212</v>
      </c>
      <c r="D11" s="9">
        <v>0</v>
      </c>
      <c r="E11" s="9">
        <f t="shared" si="1"/>
        <v>0</v>
      </c>
      <c r="F11" s="9">
        <v>0</v>
      </c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52297</v>
      </c>
      <c r="E12" s="9">
        <f t="shared" si="1"/>
        <v>52297</v>
      </c>
      <c r="F12" s="17">
        <v>52297</v>
      </c>
      <c r="G12" s="10">
        <f>F12/E12*100</f>
        <v>100</v>
      </c>
      <c r="H12" s="11">
        <f t="shared" si="0"/>
        <v>0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1300</v>
      </c>
      <c r="F13" s="9">
        <v>1300</v>
      </c>
      <c r="G13" s="10">
        <f t="shared" ref="G13:G14" si="2">F13/E13*100</f>
        <v>100</v>
      </c>
      <c r="H13" s="11">
        <f t="shared" si="0"/>
        <v>0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2400</v>
      </c>
      <c r="F14" s="9">
        <v>2400</v>
      </c>
      <c r="G14" s="10">
        <f t="shared" si="2"/>
        <v>100</v>
      </c>
      <c r="H14" s="11">
        <f>E14-F14</f>
        <v>0</v>
      </c>
    </row>
    <row r="15" spans="1:14">
      <c r="A15" s="14" t="s">
        <v>21</v>
      </c>
      <c r="B15" s="15"/>
      <c r="C15" s="19" t="s">
        <v>22</v>
      </c>
      <c r="D15" s="9">
        <v>46250</v>
      </c>
      <c r="E15" s="9">
        <f t="shared" si="1"/>
        <v>46250</v>
      </c>
      <c r="F15" s="9">
        <v>46250</v>
      </c>
      <c r="G15" s="10">
        <f t="shared" ref="G15:G19" si="3">F15/E15*100</f>
        <v>100</v>
      </c>
      <c r="H15" s="11">
        <f t="shared" si="0"/>
        <v>0</v>
      </c>
    </row>
    <row r="16" spans="1:14">
      <c r="A16" s="117" t="s">
        <v>19</v>
      </c>
      <c r="B16" s="118"/>
      <c r="C16" s="19" t="s">
        <v>20</v>
      </c>
      <c r="D16" s="9">
        <v>25000</v>
      </c>
      <c r="E16" s="9">
        <f t="shared" si="1"/>
        <v>25000</v>
      </c>
      <c r="F16" s="9">
        <v>25000</v>
      </c>
      <c r="G16" s="10">
        <f t="shared" si="3"/>
        <v>100</v>
      </c>
      <c r="H16" s="11">
        <f>E16-F16</f>
        <v>0</v>
      </c>
    </row>
    <row r="17" spans="1:8">
      <c r="A17" s="117" t="s">
        <v>85</v>
      </c>
      <c r="B17" s="118"/>
      <c r="C17" s="19" t="s">
        <v>86</v>
      </c>
      <c r="D17" s="9">
        <v>491</v>
      </c>
      <c r="E17" s="9">
        <f t="shared" si="1"/>
        <v>491</v>
      </c>
      <c r="F17" s="9">
        <v>491</v>
      </c>
      <c r="G17" s="10">
        <f t="shared" si="3"/>
        <v>100</v>
      </c>
      <c r="H17" s="11">
        <f>E17-F17</f>
        <v>0</v>
      </c>
    </row>
    <row r="18" spans="1:8">
      <c r="A18" s="21" t="s">
        <v>23</v>
      </c>
      <c r="B18" s="22"/>
      <c r="C18" s="23">
        <v>225</v>
      </c>
      <c r="D18" s="24">
        <v>13933</v>
      </c>
      <c r="E18" s="9">
        <f t="shared" si="1"/>
        <v>13933</v>
      </c>
      <c r="F18" s="24">
        <v>13933</v>
      </c>
      <c r="G18" s="10">
        <f t="shared" si="3"/>
        <v>100</v>
      </c>
      <c r="H18" s="11">
        <f>E18-F18</f>
        <v>0</v>
      </c>
    </row>
    <row r="19" spans="1:8">
      <c r="A19" s="21" t="s">
        <v>24</v>
      </c>
      <c r="B19" s="22"/>
      <c r="C19" s="23">
        <v>226</v>
      </c>
      <c r="D19" s="24">
        <v>6703</v>
      </c>
      <c r="E19" s="9">
        <f t="shared" si="1"/>
        <v>6703</v>
      </c>
      <c r="F19" s="24">
        <v>6703</v>
      </c>
      <c r="G19" s="10">
        <f t="shared" si="3"/>
        <v>100</v>
      </c>
      <c r="H19" s="11">
        <f t="shared" si="0"/>
        <v>0</v>
      </c>
    </row>
    <row r="20" spans="1:8">
      <c r="A20" s="21" t="s">
        <v>25</v>
      </c>
      <c r="B20" s="22"/>
      <c r="C20" s="18">
        <v>227</v>
      </c>
      <c r="D20" s="9">
        <v>0</v>
      </c>
      <c r="E20" s="9">
        <f t="shared" si="1"/>
        <v>0</v>
      </c>
      <c r="F20" s="9">
        <v>0</v>
      </c>
      <c r="G20" s="10"/>
      <c r="H20" s="11">
        <f t="shared" si="0"/>
        <v>0</v>
      </c>
    </row>
    <row r="21" spans="1:8" ht="12" customHeight="1">
      <c r="A21" s="125" t="s">
        <v>26</v>
      </c>
      <c r="B21" s="126"/>
      <c r="C21" s="25">
        <v>291</v>
      </c>
      <c r="D21" s="26">
        <v>20319</v>
      </c>
      <c r="E21" s="9">
        <f t="shared" si="1"/>
        <v>20319</v>
      </c>
      <c r="F21" s="26">
        <v>20319</v>
      </c>
      <c r="G21" s="10">
        <f>SUM(F21/E21*100)</f>
        <v>100</v>
      </c>
      <c r="H21" s="11">
        <f t="shared" si="0"/>
        <v>0</v>
      </c>
    </row>
    <row r="22" spans="1:8">
      <c r="A22" s="117" t="s">
        <v>27</v>
      </c>
      <c r="B22" s="118"/>
      <c r="C22" s="25">
        <v>312</v>
      </c>
      <c r="D22" s="26">
        <v>0</v>
      </c>
      <c r="E22" s="9">
        <f t="shared" si="1"/>
        <v>0</v>
      </c>
      <c r="F22" s="26">
        <v>0</v>
      </c>
      <c r="G22" s="10"/>
      <c r="H22" s="11">
        <f t="shared" si="0"/>
        <v>0</v>
      </c>
    </row>
    <row r="23" spans="1:8" ht="12" customHeight="1">
      <c r="A23" s="125" t="s">
        <v>28</v>
      </c>
      <c r="B23" s="126"/>
      <c r="C23" s="25" t="s">
        <v>29</v>
      </c>
      <c r="D23" s="26">
        <v>59731</v>
      </c>
      <c r="E23" s="9">
        <f t="shared" si="1"/>
        <v>59731</v>
      </c>
      <c r="F23" s="26">
        <v>59731</v>
      </c>
      <c r="G23" s="10">
        <f>SUM(F23/E23*100)</f>
        <v>100</v>
      </c>
      <c r="H23" s="11">
        <f t="shared" si="0"/>
        <v>0</v>
      </c>
    </row>
    <row r="24" spans="1:8">
      <c r="A24" s="6" t="s">
        <v>30</v>
      </c>
      <c r="B24" s="7"/>
      <c r="C24" s="25">
        <v>346</v>
      </c>
      <c r="D24" s="26">
        <v>3379</v>
      </c>
      <c r="E24" s="9">
        <f t="shared" si="1"/>
        <v>3379</v>
      </c>
      <c r="F24" s="26">
        <v>3379</v>
      </c>
      <c r="G24" s="10">
        <f>F24/E24*100</f>
        <v>100</v>
      </c>
      <c r="H24" s="11">
        <f t="shared" si="0"/>
        <v>0</v>
      </c>
    </row>
    <row r="25" spans="1:8">
      <c r="A25" s="21" t="s">
        <v>31</v>
      </c>
      <c r="B25" s="22"/>
      <c r="C25" s="27" t="s">
        <v>32</v>
      </c>
      <c r="D25" s="28">
        <v>1680</v>
      </c>
      <c r="E25" s="9">
        <f t="shared" si="1"/>
        <v>1680</v>
      </c>
      <c r="F25" s="28">
        <v>1680</v>
      </c>
      <c r="G25" s="10">
        <f>F25/E25*100</f>
        <v>100</v>
      </c>
      <c r="H25" s="11">
        <f>E25-F25</f>
        <v>0</v>
      </c>
    </row>
    <row r="26" spans="1:8">
      <c r="A26" s="21" t="s">
        <v>33</v>
      </c>
      <c r="B26" s="22"/>
      <c r="C26" s="27" t="s">
        <v>34</v>
      </c>
      <c r="D26" s="28">
        <v>83400</v>
      </c>
      <c r="E26" s="9">
        <f t="shared" si="1"/>
        <v>83400</v>
      </c>
      <c r="F26" s="28">
        <v>83400</v>
      </c>
      <c r="G26" s="10">
        <f>F26/E26*100</f>
        <v>100</v>
      </c>
      <c r="H26" s="11">
        <f t="shared" si="0"/>
        <v>0</v>
      </c>
    </row>
    <row r="27" spans="1:8">
      <c r="A27" s="127" t="s">
        <v>35</v>
      </c>
      <c r="B27" s="128"/>
      <c r="C27" s="27" t="s">
        <v>36</v>
      </c>
      <c r="D27" s="28">
        <v>43432</v>
      </c>
      <c r="E27" s="9">
        <f t="shared" si="1"/>
        <v>43432</v>
      </c>
      <c r="F27" s="28">
        <v>43432</v>
      </c>
      <c r="G27" s="10">
        <v>0</v>
      </c>
      <c r="H27" s="11">
        <f t="shared" si="0"/>
        <v>0</v>
      </c>
    </row>
    <row r="28" spans="1:8">
      <c r="A28" s="117" t="s">
        <v>37</v>
      </c>
      <c r="B28" s="118"/>
      <c r="C28" s="29" t="s">
        <v>38</v>
      </c>
      <c r="D28" s="9">
        <v>3000</v>
      </c>
      <c r="E28" s="9">
        <f t="shared" si="1"/>
        <v>3000</v>
      </c>
      <c r="F28" s="9">
        <v>3000</v>
      </c>
      <c r="G28" s="10">
        <f>SUM(F28/E28*100)</f>
        <v>100</v>
      </c>
      <c r="H28" s="11">
        <f>E28-F28</f>
        <v>0</v>
      </c>
    </row>
    <row r="29" spans="1:8">
      <c r="A29" s="117" t="s">
        <v>39</v>
      </c>
      <c r="B29" s="118"/>
      <c r="C29" s="29" t="s">
        <v>40</v>
      </c>
      <c r="D29" s="9">
        <v>346000</v>
      </c>
      <c r="E29" s="9">
        <f t="shared" si="1"/>
        <v>346000</v>
      </c>
      <c r="F29" s="9">
        <v>275000</v>
      </c>
      <c r="G29" s="10">
        <f>SUM(F29/E29*100)</f>
        <v>79.479768786127167</v>
      </c>
      <c r="H29" s="11">
        <f>E29-F29</f>
        <v>71000</v>
      </c>
    </row>
    <row r="30" spans="1:8">
      <c r="A30" s="117" t="s">
        <v>37</v>
      </c>
      <c r="B30" s="118"/>
      <c r="C30" s="29" t="s">
        <v>41</v>
      </c>
      <c r="D30" s="9">
        <v>34500</v>
      </c>
      <c r="E30" s="9">
        <f t="shared" si="1"/>
        <v>34500</v>
      </c>
      <c r="F30" s="9">
        <v>34500</v>
      </c>
      <c r="G30" s="10">
        <f>SUM(F30/E30*100)</f>
        <v>100</v>
      </c>
      <c r="H30" s="11">
        <f>E30-F30</f>
        <v>0</v>
      </c>
    </row>
    <row r="31" spans="1:8">
      <c r="A31" s="117" t="s">
        <v>42</v>
      </c>
      <c r="B31" s="118"/>
      <c r="C31" s="29" t="s">
        <v>43</v>
      </c>
      <c r="D31" s="9">
        <v>309063</v>
      </c>
      <c r="E31" s="9">
        <f t="shared" si="1"/>
        <v>309063</v>
      </c>
      <c r="F31" s="9">
        <v>309063</v>
      </c>
      <c r="G31" s="10">
        <f>SUM(F31/E31*100)</f>
        <v>100</v>
      </c>
      <c r="H31" s="11">
        <f t="shared" si="0"/>
        <v>0</v>
      </c>
    </row>
    <row r="32" spans="1:8">
      <c r="A32" s="117" t="s">
        <v>44</v>
      </c>
      <c r="B32" s="118"/>
      <c r="C32" s="29" t="s">
        <v>45</v>
      </c>
      <c r="D32" s="9">
        <v>243500</v>
      </c>
      <c r="E32" s="9">
        <f t="shared" si="1"/>
        <v>243500</v>
      </c>
      <c r="F32" s="9">
        <v>243500</v>
      </c>
      <c r="G32" s="10">
        <f>SUM(F32/E32*100)</f>
        <v>100</v>
      </c>
      <c r="H32" s="11">
        <f t="shared" si="0"/>
        <v>0</v>
      </c>
    </row>
    <row r="33" spans="1:8" ht="12.75" customHeight="1">
      <c r="A33" s="115" t="s">
        <v>46</v>
      </c>
      <c r="B33" s="116"/>
      <c r="C33" s="23"/>
      <c r="D33" s="28">
        <f>SUM(D9:D32)</f>
        <v>2294833</v>
      </c>
      <c r="E33" s="9">
        <f t="shared" si="1"/>
        <v>2294833</v>
      </c>
      <c r="F33" s="28">
        <f>SUM(F9:F32)</f>
        <v>2223833</v>
      </c>
      <c r="G33" s="10">
        <f>F33/E33*100</f>
        <v>96.906092948811533</v>
      </c>
      <c r="H33" s="11">
        <f t="shared" si="0"/>
        <v>71000</v>
      </c>
    </row>
    <row r="34" spans="1:8">
      <c r="A34" s="112" t="s">
        <v>47</v>
      </c>
      <c r="B34" s="113"/>
      <c r="C34" s="8"/>
      <c r="D34" s="34">
        <v>685634</v>
      </c>
      <c r="E34" s="9">
        <f t="shared" si="1"/>
        <v>685634</v>
      </c>
      <c r="F34" s="34">
        <v>685634</v>
      </c>
      <c r="G34" s="10">
        <f>F34/E34*100</f>
        <v>100</v>
      </c>
      <c r="H34" s="11">
        <f t="shared" si="0"/>
        <v>0</v>
      </c>
    </row>
    <row r="35" spans="1:8">
      <c r="A35" s="119" t="s">
        <v>48</v>
      </c>
      <c r="B35" s="120"/>
      <c r="C35" s="35"/>
      <c r="D35" s="36">
        <v>544625</v>
      </c>
      <c r="E35" s="9">
        <f t="shared" si="1"/>
        <v>544625</v>
      </c>
      <c r="F35" s="36">
        <v>544625</v>
      </c>
      <c r="G35" s="10">
        <f>F35/E35*100</f>
        <v>100</v>
      </c>
      <c r="H35" s="37">
        <f t="shared" si="0"/>
        <v>0</v>
      </c>
    </row>
    <row r="37" spans="1:8" ht="27" customHeight="1">
      <c r="A37" s="123" t="s">
        <v>49</v>
      </c>
      <c r="B37" s="124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965200</v>
      </c>
      <c r="D38" s="34">
        <f>SUM(C38/12*12)</f>
        <v>965200</v>
      </c>
      <c r="E38" s="28">
        <v>965200</v>
      </c>
      <c r="F38" s="28">
        <f t="shared" ref="F38:F43" si="4">SUM(E38/D38*100)</f>
        <v>100</v>
      </c>
      <c r="G38" s="40">
        <f>E38-D38</f>
        <v>0</v>
      </c>
      <c r="H38" s="41"/>
    </row>
    <row r="39" spans="1:8" ht="12.75" customHeight="1">
      <c r="A39" s="119" t="s">
        <v>55</v>
      </c>
      <c r="B39" s="120"/>
      <c r="C39" s="28">
        <v>0</v>
      </c>
      <c r="D39" s="34">
        <f t="shared" ref="D39:D51" si="5">SUM(C39/12*12)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9" t="s">
        <v>56</v>
      </c>
      <c r="B40" s="120"/>
      <c r="C40" s="28">
        <v>83400</v>
      </c>
      <c r="D40" s="34">
        <f t="shared" si="5"/>
        <v>83400</v>
      </c>
      <c r="E40" s="28">
        <v>83400</v>
      </c>
      <c r="F40" s="28">
        <f t="shared" si="4"/>
        <v>100</v>
      </c>
      <c r="G40" s="40">
        <f t="shared" ref="G40:G54" si="6">SUM(E40-D40)</f>
        <v>0</v>
      </c>
      <c r="H40" s="41"/>
    </row>
    <row r="41" spans="1:8" ht="12.75" customHeight="1">
      <c r="A41" s="119" t="s">
        <v>57</v>
      </c>
      <c r="B41" s="120"/>
      <c r="C41" s="28">
        <v>196000</v>
      </c>
      <c r="D41" s="34">
        <f t="shared" si="5"/>
        <v>196000</v>
      </c>
      <c r="E41" s="28">
        <v>125000</v>
      </c>
      <c r="F41" s="28">
        <f t="shared" si="4"/>
        <v>63.775510204081634</v>
      </c>
      <c r="G41" s="40">
        <f>SUM(E41-D41)</f>
        <v>-71000</v>
      </c>
      <c r="H41" s="41"/>
    </row>
    <row r="42" spans="1:8" ht="12.75" customHeight="1">
      <c r="A42" s="119" t="s">
        <v>58</v>
      </c>
      <c r="B42" s="120"/>
      <c r="C42" s="28">
        <v>700000</v>
      </c>
      <c r="D42" s="34">
        <f t="shared" si="5"/>
        <v>700000</v>
      </c>
      <c r="E42" s="28">
        <v>700000</v>
      </c>
      <c r="F42" s="28">
        <f t="shared" si="4"/>
        <v>100</v>
      </c>
      <c r="G42" s="40">
        <f t="shared" si="6"/>
        <v>0</v>
      </c>
      <c r="H42" s="41"/>
    </row>
    <row r="43" spans="1:8" ht="12.75" customHeight="1">
      <c r="A43" s="119" t="s">
        <v>59</v>
      </c>
      <c r="B43" s="120"/>
      <c r="C43" s="28">
        <v>106045</v>
      </c>
      <c r="D43" s="34">
        <f t="shared" si="5"/>
        <v>106045</v>
      </c>
      <c r="E43" s="28">
        <v>106045</v>
      </c>
      <c r="F43" s="28">
        <f t="shared" si="4"/>
        <v>100</v>
      </c>
      <c r="G43" s="40">
        <f>SUM(E43-D43)</f>
        <v>0</v>
      </c>
      <c r="H43" s="41"/>
    </row>
    <row r="44" spans="1:8" ht="12.75" customHeight="1">
      <c r="A44" s="119" t="s">
        <v>60</v>
      </c>
      <c r="B44" s="120"/>
      <c r="C44" s="28">
        <v>0</v>
      </c>
      <c r="D44" s="34">
        <f t="shared" si="5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9"/>
      <c r="B45" s="120"/>
      <c r="C45" s="28">
        <v>0</v>
      </c>
      <c r="D45" s="34">
        <f t="shared" si="5"/>
        <v>0</v>
      </c>
      <c r="E45" s="28">
        <v>0</v>
      </c>
      <c r="F45" s="28"/>
      <c r="G45" s="40">
        <f>SUM(E45-D45)</f>
        <v>0</v>
      </c>
      <c r="H45" s="41"/>
    </row>
    <row r="46" spans="1:8">
      <c r="A46" s="112" t="s">
        <v>61</v>
      </c>
      <c r="B46" s="42"/>
      <c r="C46" s="34">
        <v>8400</v>
      </c>
      <c r="D46" s="34">
        <f t="shared" si="5"/>
        <v>8400</v>
      </c>
      <c r="E46" s="34">
        <v>9692</v>
      </c>
      <c r="F46" s="28">
        <f>E46/D46*100</f>
        <v>115.38095238095238</v>
      </c>
      <c r="G46" s="40">
        <f t="shared" si="6"/>
        <v>1292</v>
      </c>
      <c r="H46" s="40"/>
    </row>
    <row r="47" spans="1:8" ht="12.75" customHeight="1">
      <c r="A47" s="43" t="s">
        <v>62</v>
      </c>
      <c r="B47" s="43"/>
      <c r="C47" s="34">
        <v>18</v>
      </c>
      <c r="D47" s="34">
        <f t="shared" si="5"/>
        <v>18</v>
      </c>
      <c r="E47" s="34">
        <v>19</v>
      </c>
      <c r="F47" s="28">
        <f t="shared" ref="F47:F51" si="7">E47/D47*100</f>
        <v>105.55555555555556</v>
      </c>
      <c r="G47" s="40">
        <f t="shared" si="6"/>
        <v>1</v>
      </c>
      <c r="H47" s="40"/>
    </row>
    <row r="48" spans="1:8" ht="12.75" customHeight="1">
      <c r="A48" s="119" t="s">
        <v>63</v>
      </c>
      <c r="B48" s="120"/>
      <c r="C48" s="34">
        <v>13000</v>
      </c>
      <c r="D48" s="34">
        <f t="shared" si="5"/>
        <v>13000</v>
      </c>
      <c r="E48" s="34">
        <v>16745</v>
      </c>
      <c r="F48" s="28">
        <f t="shared" si="7"/>
        <v>128.80769230769232</v>
      </c>
      <c r="G48" s="40">
        <f t="shared" si="6"/>
        <v>3745</v>
      </c>
      <c r="H48" s="40"/>
    </row>
    <row r="49" spans="1:8">
      <c r="A49" s="119" t="s">
        <v>64</v>
      </c>
      <c r="B49" s="120"/>
      <c r="C49" s="34">
        <v>25580</v>
      </c>
      <c r="D49" s="34">
        <f t="shared" si="5"/>
        <v>25580</v>
      </c>
      <c r="E49" s="34">
        <v>25532</v>
      </c>
      <c r="F49" s="28">
        <f t="shared" si="7"/>
        <v>99.812353401094597</v>
      </c>
      <c r="G49" s="40">
        <f t="shared" si="6"/>
        <v>-48</v>
      </c>
      <c r="H49" s="40"/>
    </row>
    <row r="50" spans="1:8" ht="12.75" customHeight="1">
      <c r="A50" s="119" t="s">
        <v>65</v>
      </c>
      <c r="B50" s="120"/>
      <c r="C50" s="34">
        <v>193991</v>
      </c>
      <c r="D50" s="34">
        <f t="shared" si="5"/>
        <v>193991</v>
      </c>
      <c r="E50" s="34">
        <v>208413</v>
      </c>
      <c r="F50" s="28">
        <f t="shared" si="7"/>
        <v>107.4343655118021</v>
      </c>
      <c r="G50" s="40">
        <f t="shared" si="6"/>
        <v>14422</v>
      </c>
      <c r="H50" s="40"/>
    </row>
    <row r="51" spans="1:8" ht="12.75" customHeight="1">
      <c r="A51" s="119" t="s">
        <v>66</v>
      </c>
      <c r="B51" s="120"/>
      <c r="C51" s="34">
        <v>200</v>
      </c>
      <c r="D51" s="34">
        <f t="shared" si="5"/>
        <v>200</v>
      </c>
      <c r="E51" s="34">
        <v>200</v>
      </c>
      <c r="F51" s="28">
        <f t="shared" si="7"/>
        <v>100</v>
      </c>
      <c r="G51" s="40">
        <f t="shared" si="6"/>
        <v>0</v>
      </c>
      <c r="H51" s="40"/>
    </row>
    <row r="52" spans="1:8" ht="12.75" customHeight="1">
      <c r="A52" s="119" t="s">
        <v>67</v>
      </c>
      <c r="B52" s="120"/>
      <c r="C52" s="34">
        <v>0</v>
      </c>
      <c r="D52" s="34">
        <f t="shared" ref="D52" si="8">SUM(C52/12*11)</f>
        <v>0</v>
      </c>
      <c r="E52" s="34">
        <v>0</v>
      </c>
      <c r="F52" s="34"/>
      <c r="G52" s="40">
        <f t="shared" si="6"/>
        <v>0</v>
      </c>
      <c r="H52" s="40"/>
    </row>
    <row r="53" spans="1:8">
      <c r="A53" s="119" t="s">
        <v>68</v>
      </c>
      <c r="B53" s="120"/>
      <c r="C53" s="34">
        <f>SUM(C46:C52)</f>
        <v>241189</v>
      </c>
      <c r="D53" s="34">
        <f>SUM(D46:D52)</f>
        <v>241189</v>
      </c>
      <c r="E53" s="34">
        <f>SUM(E46:E52)</f>
        <v>260601</v>
      </c>
      <c r="F53" s="44">
        <f>SUM(E53/D53*100)</f>
        <v>108.04845992147236</v>
      </c>
      <c r="G53" s="40">
        <f t="shared" si="6"/>
        <v>19412</v>
      </c>
      <c r="H53" s="40"/>
    </row>
    <row r="54" spans="1:8">
      <c r="A54" s="45" t="s">
        <v>69</v>
      </c>
      <c r="B54" s="46"/>
      <c r="C54" s="34">
        <f>SUM(C38,C53,C40,C41,C42,C43,C39,C45,C44)</f>
        <v>2291834</v>
      </c>
      <c r="D54" s="34">
        <f>SUM(D38+D39+D40+D41+D42+D53+D43+D44+D45)</f>
        <v>2291834</v>
      </c>
      <c r="E54" s="34">
        <f>SUM(E38+E39+E40+E41+E42+E53+E43+E44+E45)</f>
        <v>2240246</v>
      </c>
      <c r="F54" s="34">
        <f>E54/D54*100</f>
        <v>97.749051632884402</v>
      </c>
      <c r="G54" s="40">
        <f t="shared" si="6"/>
        <v>-51588</v>
      </c>
      <c r="H54" s="40"/>
    </row>
    <row r="56" spans="1:8" ht="21" customHeight="1">
      <c r="E56" s="129"/>
      <c r="F56" s="129"/>
      <c r="G56" s="129"/>
    </row>
    <row r="57" spans="1:8" ht="12.75" customHeight="1"/>
    <row r="58" spans="1:8">
      <c r="E58" s="129"/>
      <c r="F58" s="129"/>
    </row>
    <row r="59" spans="1:8" ht="12.75" customHeight="1"/>
    <row r="60" spans="1:8" ht="12.75" customHeight="1"/>
  </sheetData>
  <mergeCells count="24">
    <mergeCell ref="A41:B41"/>
    <mergeCell ref="B4:H4"/>
    <mergeCell ref="B5:F5"/>
    <mergeCell ref="C6:F6"/>
    <mergeCell ref="A8:B8"/>
    <mergeCell ref="A21:B21"/>
    <mergeCell ref="A23:B23"/>
    <mergeCell ref="A27:B27"/>
    <mergeCell ref="A35:B35"/>
    <mergeCell ref="A37:B37"/>
    <mergeCell ref="A39:B39"/>
    <mergeCell ref="A40:B40"/>
    <mergeCell ref="E58:F58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3:B53"/>
    <mergeCell ref="E56:G56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opLeftCell="A13" workbookViewId="0">
      <selection activeCell="F35" sqref="F35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70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51" t="s">
        <v>5</v>
      </c>
      <c r="D8" s="4" t="s">
        <v>6</v>
      </c>
      <c r="E8" s="4" t="s">
        <v>71</v>
      </c>
      <c r="F8" s="4" t="s">
        <v>72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680100</v>
      </c>
      <c r="E9" s="9">
        <f>SUM(D9/12*3)</f>
        <v>170025</v>
      </c>
      <c r="F9" s="9">
        <v>166801</v>
      </c>
      <c r="G9" s="10">
        <f>F9/E9*100</f>
        <v>98.103808263490663</v>
      </c>
      <c r="H9" s="11">
        <f t="shared" ref="H9:H34" si="0">E9-F9</f>
        <v>3224</v>
      </c>
    </row>
    <row r="10" spans="1:14">
      <c r="A10" s="54" t="s">
        <v>12</v>
      </c>
      <c r="B10" s="55"/>
      <c r="C10" s="8">
        <v>213</v>
      </c>
      <c r="D10" s="9">
        <v>205300</v>
      </c>
      <c r="E10" s="9">
        <f t="shared" ref="E10:E34" si="1">SUM(D10/12*3)</f>
        <v>51325</v>
      </c>
      <c r="F10" s="9">
        <v>50948</v>
      </c>
      <c r="G10" s="10">
        <f>F10/E10*100</f>
        <v>99.265465172917672</v>
      </c>
      <c r="H10" s="11">
        <f t="shared" si="0"/>
        <v>377</v>
      </c>
    </row>
    <row r="11" spans="1:14">
      <c r="A11" s="54" t="s">
        <v>13</v>
      </c>
      <c r="B11" s="55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57399</v>
      </c>
      <c r="E12" s="9">
        <f t="shared" si="1"/>
        <v>14349.75</v>
      </c>
      <c r="F12" s="17">
        <v>22579</v>
      </c>
      <c r="G12" s="10">
        <f>F12/E12*100</f>
        <v>157.34768898412867</v>
      </c>
      <c r="H12" s="11">
        <f t="shared" si="0"/>
        <v>-8229.25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325</v>
      </c>
      <c r="F13" s="9">
        <v>1300</v>
      </c>
      <c r="G13" s="20"/>
      <c r="H13" s="11">
        <f t="shared" si="0"/>
        <v>-975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600</v>
      </c>
      <c r="F14" s="9">
        <v>2400</v>
      </c>
      <c r="G14" s="20"/>
      <c r="H14" s="11">
        <f>E14-F14</f>
        <v>-1800</v>
      </c>
    </row>
    <row r="15" spans="1:14">
      <c r="A15" s="54" t="s">
        <v>19</v>
      </c>
      <c r="B15" s="55"/>
      <c r="C15" s="19" t="s">
        <v>20</v>
      </c>
      <c r="D15" s="9">
        <v>30000</v>
      </c>
      <c r="E15" s="9">
        <f t="shared" si="1"/>
        <v>7500</v>
      </c>
      <c r="F15" s="9">
        <v>14850</v>
      </c>
      <c r="G15" s="10">
        <f>F15/E15*100</f>
        <v>198</v>
      </c>
      <c r="H15" s="11">
        <f>E15-F15</f>
        <v>-7350</v>
      </c>
    </row>
    <row r="16" spans="1:14">
      <c r="A16" s="14" t="s">
        <v>21</v>
      </c>
      <c r="B16" s="15"/>
      <c r="C16" s="19" t="s">
        <v>22</v>
      </c>
      <c r="D16" s="9">
        <v>51600</v>
      </c>
      <c r="E16" s="9">
        <f t="shared" si="1"/>
        <v>12900</v>
      </c>
      <c r="F16" s="9">
        <v>22450</v>
      </c>
      <c r="G16" s="10">
        <f>F16/E16*100</f>
        <v>174.03100775193798</v>
      </c>
      <c r="H16" s="11">
        <f t="shared" si="0"/>
        <v>-9550</v>
      </c>
    </row>
    <row r="17" spans="1:8">
      <c r="A17" s="21" t="s">
        <v>23</v>
      </c>
      <c r="B17" s="22"/>
      <c r="C17" s="23">
        <v>225</v>
      </c>
      <c r="D17" s="24">
        <v>65800</v>
      </c>
      <c r="E17" s="9">
        <f t="shared" si="1"/>
        <v>16450</v>
      </c>
      <c r="F17" s="24">
        <v>6967</v>
      </c>
      <c r="G17" s="10">
        <f>F17/E17*100</f>
        <v>42.352583586626139</v>
      </c>
      <c r="H17" s="11">
        <f>E17-F17</f>
        <v>9483</v>
      </c>
    </row>
    <row r="18" spans="1:8">
      <c r="A18" s="21" t="s">
        <v>24</v>
      </c>
      <c r="B18" s="22"/>
      <c r="C18" s="23">
        <v>226</v>
      </c>
      <c r="D18" s="24">
        <v>10000</v>
      </c>
      <c r="E18" s="9">
        <f t="shared" si="1"/>
        <v>2500</v>
      </c>
      <c r="F18" s="24">
        <v>0</v>
      </c>
      <c r="G18" s="10">
        <f>F18/E18*100</f>
        <v>0</v>
      </c>
      <c r="H18" s="11">
        <f t="shared" si="0"/>
        <v>2500</v>
      </c>
    </row>
    <row r="19" spans="1:8">
      <c r="A19" s="21" t="s">
        <v>25</v>
      </c>
      <c r="B19" s="22"/>
      <c r="C19" s="18">
        <v>227</v>
      </c>
      <c r="D19" s="9">
        <v>4500</v>
      </c>
      <c r="E19" s="9">
        <f t="shared" si="1"/>
        <v>1125</v>
      </c>
      <c r="F19" s="9"/>
      <c r="G19" s="10">
        <f>F19/E19*100</f>
        <v>0</v>
      </c>
      <c r="H19" s="11">
        <f t="shared" si="0"/>
        <v>1125</v>
      </c>
    </row>
    <row r="20" spans="1:8" ht="12" customHeight="1">
      <c r="A20" s="125" t="s">
        <v>26</v>
      </c>
      <c r="B20" s="126"/>
      <c r="C20" s="25">
        <v>291</v>
      </c>
      <c r="D20" s="26">
        <v>57283</v>
      </c>
      <c r="E20" s="9">
        <f t="shared" si="1"/>
        <v>14320.75</v>
      </c>
      <c r="F20" s="26">
        <v>5821</v>
      </c>
      <c r="G20" s="10">
        <f>SUM(F20/E20*100)</f>
        <v>40.6473124661767</v>
      </c>
      <c r="H20" s="11">
        <f t="shared" si="0"/>
        <v>8499.75</v>
      </c>
    </row>
    <row r="21" spans="1:8">
      <c r="A21" s="54" t="s">
        <v>27</v>
      </c>
      <c r="B21" s="55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>
      <c r="A22" s="125" t="s">
        <v>28</v>
      </c>
      <c r="B22" s="126"/>
      <c r="C22" s="25" t="s">
        <v>29</v>
      </c>
      <c r="D22" s="26">
        <v>59856</v>
      </c>
      <c r="E22" s="9">
        <f t="shared" si="1"/>
        <v>14964</v>
      </c>
      <c r="F22" s="26">
        <v>22032</v>
      </c>
      <c r="G22" s="10">
        <f>SUM(F22/E22*100)</f>
        <v>147.23336006415397</v>
      </c>
      <c r="H22" s="11">
        <f t="shared" si="0"/>
        <v>-7068</v>
      </c>
    </row>
    <row r="23" spans="1:8">
      <c r="A23" s="6" t="s">
        <v>30</v>
      </c>
      <c r="B23" s="7"/>
      <c r="C23" s="25">
        <v>346</v>
      </c>
      <c r="D23" s="26">
        <v>35345</v>
      </c>
      <c r="E23" s="9">
        <f t="shared" si="1"/>
        <v>8836.25</v>
      </c>
      <c r="F23" s="26"/>
      <c r="G23" s="10">
        <f>F23/E23*100</f>
        <v>0</v>
      </c>
      <c r="H23" s="11">
        <f t="shared" si="0"/>
        <v>8836.25</v>
      </c>
    </row>
    <row r="24" spans="1:8">
      <c r="A24" s="21" t="s">
        <v>31</v>
      </c>
      <c r="B24" s="22"/>
      <c r="C24" s="27" t="s">
        <v>32</v>
      </c>
      <c r="D24" s="28">
        <v>500</v>
      </c>
      <c r="E24" s="9">
        <f t="shared" si="1"/>
        <v>125</v>
      </c>
      <c r="F24" s="28"/>
      <c r="G24" s="10"/>
      <c r="H24" s="11">
        <f>E24-F24</f>
        <v>125</v>
      </c>
    </row>
    <row r="25" spans="1:8">
      <c r="A25" s="21" t="s">
        <v>33</v>
      </c>
      <c r="B25" s="22"/>
      <c r="C25" s="27" t="s">
        <v>34</v>
      </c>
      <c r="D25" s="28">
        <v>83400</v>
      </c>
      <c r="E25" s="9">
        <f t="shared" si="1"/>
        <v>20850</v>
      </c>
      <c r="F25" s="28">
        <v>20400</v>
      </c>
      <c r="G25" s="10">
        <f>F25/E25*100</f>
        <v>97.841726618705039</v>
      </c>
      <c r="H25" s="11">
        <f t="shared" si="0"/>
        <v>450</v>
      </c>
    </row>
    <row r="26" spans="1:8">
      <c r="A26" s="127" t="s">
        <v>35</v>
      </c>
      <c r="B26" s="128"/>
      <c r="C26" s="27" t="s">
        <v>36</v>
      </c>
      <c r="D26" s="28">
        <v>2500</v>
      </c>
      <c r="E26" s="9">
        <f t="shared" si="1"/>
        <v>625</v>
      </c>
      <c r="F26" s="28"/>
      <c r="G26" s="10">
        <v>0</v>
      </c>
      <c r="H26" s="11">
        <f t="shared" si="0"/>
        <v>625</v>
      </c>
    </row>
    <row r="27" spans="1:8">
      <c r="A27" s="54" t="s">
        <v>37</v>
      </c>
      <c r="B27" s="55"/>
      <c r="C27" s="29" t="s">
        <v>38</v>
      </c>
      <c r="D27" s="9">
        <v>3000</v>
      </c>
      <c r="E27" s="9">
        <f t="shared" si="1"/>
        <v>750</v>
      </c>
      <c r="F27" s="9"/>
      <c r="G27" s="10">
        <f>SUM(F27/E27*100)</f>
        <v>0</v>
      </c>
      <c r="H27" s="11">
        <f>E27-F27</f>
        <v>750</v>
      </c>
    </row>
    <row r="28" spans="1:8">
      <c r="A28" s="54" t="s">
        <v>39</v>
      </c>
      <c r="B28" s="55"/>
      <c r="C28" s="29" t="s">
        <v>40</v>
      </c>
      <c r="D28" s="9">
        <v>136000</v>
      </c>
      <c r="E28" s="9">
        <f t="shared" si="1"/>
        <v>34000</v>
      </c>
      <c r="F28" s="9">
        <v>60000</v>
      </c>
      <c r="G28" s="10">
        <f>SUM(F28/E28*100)</f>
        <v>176.47058823529412</v>
      </c>
      <c r="H28" s="11">
        <f>E28-F28</f>
        <v>-26000</v>
      </c>
    </row>
    <row r="29" spans="1:8">
      <c r="A29" s="54" t="s">
        <v>37</v>
      </c>
      <c r="B29" s="55"/>
      <c r="C29" s="29" t="s">
        <v>41</v>
      </c>
      <c r="D29" s="9">
        <v>34500</v>
      </c>
      <c r="E29" s="9">
        <f t="shared" si="1"/>
        <v>8625</v>
      </c>
      <c r="F29" s="9">
        <v>27000</v>
      </c>
      <c r="G29" s="10">
        <f>SUM(F29/E29*100)</f>
        <v>313.04347826086956</v>
      </c>
      <c r="H29" s="11">
        <f>E29-F29</f>
        <v>-18375</v>
      </c>
    </row>
    <row r="30" spans="1:8">
      <c r="A30" s="54" t="s">
        <v>42</v>
      </c>
      <c r="B30" s="55"/>
      <c r="C30" s="29" t="s">
        <v>43</v>
      </c>
      <c r="D30" s="9">
        <v>523500</v>
      </c>
      <c r="E30" s="9">
        <f t="shared" si="1"/>
        <v>130875</v>
      </c>
      <c r="F30" s="9">
        <v>90000</v>
      </c>
      <c r="G30" s="10">
        <f>SUM(F30/E30*100)</f>
        <v>68.767908309455578</v>
      </c>
      <c r="H30" s="11">
        <f t="shared" si="0"/>
        <v>40875</v>
      </c>
    </row>
    <row r="31" spans="1:8">
      <c r="A31" s="54" t="s">
        <v>44</v>
      </c>
      <c r="B31" s="55"/>
      <c r="C31" s="29" t="s">
        <v>45</v>
      </c>
      <c r="D31" s="9">
        <v>14500</v>
      </c>
      <c r="E31" s="9">
        <f t="shared" si="1"/>
        <v>3625</v>
      </c>
      <c r="F31" s="9"/>
      <c r="G31" s="10">
        <f>SUM(F31/E31*100)</f>
        <v>0</v>
      </c>
      <c r="H31" s="11">
        <f t="shared" si="0"/>
        <v>3625</v>
      </c>
    </row>
    <row r="32" spans="1:8" ht="12.75" customHeight="1">
      <c r="A32" s="52" t="s">
        <v>46</v>
      </c>
      <c r="B32" s="53"/>
      <c r="C32" s="23"/>
      <c r="D32" s="28">
        <f>SUM(D9:D31)</f>
        <v>2058783</v>
      </c>
      <c r="E32" s="9">
        <f t="shared" si="1"/>
        <v>514695.75</v>
      </c>
      <c r="F32" s="28">
        <f>SUM(F9:F31)</f>
        <v>513548</v>
      </c>
      <c r="G32" s="10">
        <f>F32/E32*100</f>
        <v>99.77700418159661</v>
      </c>
      <c r="H32" s="11">
        <f t="shared" si="0"/>
        <v>1147.75</v>
      </c>
    </row>
    <row r="33" spans="1:8">
      <c r="A33" s="49" t="s">
        <v>47</v>
      </c>
      <c r="B33" s="50"/>
      <c r="C33" s="8"/>
      <c r="D33" s="34">
        <v>620200</v>
      </c>
      <c r="E33" s="9">
        <f t="shared" si="1"/>
        <v>155050</v>
      </c>
      <c r="F33" s="34">
        <v>158869</v>
      </c>
      <c r="G33" s="10">
        <f>F33/E33*100</f>
        <v>102.46307642695905</v>
      </c>
      <c r="H33" s="11">
        <f t="shared" si="0"/>
        <v>-3819</v>
      </c>
    </row>
    <row r="34" spans="1:8">
      <c r="A34" s="119" t="s">
        <v>48</v>
      </c>
      <c r="B34" s="120"/>
      <c r="C34" s="35"/>
      <c r="D34" s="36">
        <v>692100</v>
      </c>
      <c r="E34" s="9">
        <f t="shared" si="1"/>
        <v>173025</v>
      </c>
      <c r="F34" s="36">
        <v>157280</v>
      </c>
      <c r="G34" s="10">
        <f>F34/E34*100</f>
        <v>90.900158936569866</v>
      </c>
      <c r="H34" s="37">
        <f t="shared" si="0"/>
        <v>15745</v>
      </c>
    </row>
    <row r="36" spans="1:8" ht="27" customHeight="1">
      <c r="A36" s="123" t="s">
        <v>49</v>
      </c>
      <c r="B36" s="124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>
      <c r="A37" s="38" t="s">
        <v>54</v>
      </c>
      <c r="B37" s="39"/>
      <c r="C37" s="28">
        <v>965200</v>
      </c>
      <c r="D37" s="34">
        <f>SUM(C37/12*3)</f>
        <v>241300</v>
      </c>
      <c r="E37" s="28">
        <v>241300</v>
      </c>
      <c r="F37" s="28">
        <f t="shared" ref="F37:F42" si="2">SUM(E37/D37*100)</f>
        <v>100</v>
      </c>
      <c r="G37" s="40">
        <f>E37-D37</f>
        <v>0</v>
      </c>
      <c r="H37" s="41"/>
    </row>
    <row r="38" spans="1:8" ht="12.75" customHeight="1">
      <c r="A38" s="119" t="s">
        <v>55</v>
      </c>
      <c r="B38" s="120"/>
      <c r="C38" s="28">
        <v>0</v>
      </c>
      <c r="D38" s="34">
        <f t="shared" ref="D38:D51" si="3">SUM(C38/12*3)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>
      <c r="A39" s="119" t="s">
        <v>56</v>
      </c>
      <c r="B39" s="120"/>
      <c r="C39" s="28">
        <v>83400</v>
      </c>
      <c r="D39" s="34">
        <f t="shared" si="3"/>
        <v>20850</v>
      </c>
      <c r="E39" s="28">
        <v>20850</v>
      </c>
      <c r="F39" s="28">
        <f t="shared" si="2"/>
        <v>100</v>
      </c>
      <c r="G39" s="40">
        <f t="shared" ref="G39:G53" si="4">SUM(E39-D39)</f>
        <v>0</v>
      </c>
      <c r="H39" s="41"/>
    </row>
    <row r="40" spans="1:8" ht="12.75" customHeight="1">
      <c r="A40" s="119" t="s">
        <v>57</v>
      </c>
      <c r="B40" s="120"/>
      <c r="C40" s="28">
        <v>136000</v>
      </c>
      <c r="D40" s="34">
        <f t="shared" si="3"/>
        <v>34000</v>
      </c>
      <c r="E40" s="28">
        <v>69640</v>
      </c>
      <c r="F40" s="28">
        <f t="shared" si="2"/>
        <v>204.82352941176472</v>
      </c>
      <c r="G40" s="40">
        <f>SUM(E40-D40)</f>
        <v>35640</v>
      </c>
      <c r="H40" s="41"/>
    </row>
    <row r="41" spans="1:8" ht="12.75" customHeight="1">
      <c r="A41" s="119" t="s">
        <v>58</v>
      </c>
      <c r="B41" s="120"/>
      <c r="C41" s="28">
        <v>500000</v>
      </c>
      <c r="D41" s="34">
        <f t="shared" si="3"/>
        <v>125000</v>
      </c>
      <c r="E41" s="28">
        <v>125000</v>
      </c>
      <c r="F41" s="28">
        <f t="shared" si="2"/>
        <v>100</v>
      </c>
      <c r="G41" s="40">
        <f t="shared" si="4"/>
        <v>0</v>
      </c>
      <c r="H41" s="41"/>
    </row>
    <row r="42" spans="1:8" ht="12.75" customHeight="1">
      <c r="A42" s="119" t="s">
        <v>59</v>
      </c>
      <c r="B42" s="120"/>
      <c r="C42" s="28">
        <v>44000</v>
      </c>
      <c r="D42" s="34">
        <f t="shared" si="3"/>
        <v>11000</v>
      </c>
      <c r="E42" s="28">
        <v>44000</v>
      </c>
      <c r="F42" s="28">
        <f t="shared" si="2"/>
        <v>400</v>
      </c>
      <c r="G42" s="40">
        <f>SUM(E42-D42)</f>
        <v>33000</v>
      </c>
      <c r="H42" s="41"/>
    </row>
    <row r="43" spans="1:8" ht="12.75" customHeight="1">
      <c r="A43" s="119" t="s">
        <v>60</v>
      </c>
      <c r="B43" s="120"/>
      <c r="C43" s="28">
        <v>0</v>
      </c>
      <c r="D43" s="34">
        <f t="shared" si="3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9"/>
      <c r="B44" s="120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>
      <c r="A45" s="49" t="s">
        <v>61</v>
      </c>
      <c r="B45" s="42"/>
      <c r="C45" s="34">
        <v>8400</v>
      </c>
      <c r="D45" s="34">
        <f t="shared" si="3"/>
        <v>2100</v>
      </c>
      <c r="E45" s="34">
        <v>1498</v>
      </c>
      <c r="F45" s="28">
        <f>E45/D45*100</f>
        <v>71.333333333333343</v>
      </c>
      <c r="G45" s="40">
        <f t="shared" si="4"/>
        <v>-602</v>
      </c>
      <c r="H45" s="40"/>
    </row>
    <row r="46" spans="1:8" ht="12.75" customHeight="1">
      <c r="A46" s="43" t="s">
        <v>62</v>
      </c>
      <c r="B46" s="43"/>
      <c r="C46" s="34">
        <v>0</v>
      </c>
      <c r="D46" s="34">
        <f t="shared" si="3"/>
        <v>0</v>
      </c>
      <c r="E46" s="34">
        <v>0</v>
      </c>
      <c r="F46" s="28"/>
      <c r="G46" s="40">
        <f t="shared" si="4"/>
        <v>0</v>
      </c>
      <c r="H46" s="40"/>
    </row>
    <row r="47" spans="1:8" ht="12.75" customHeight="1">
      <c r="A47" s="119" t="s">
        <v>63</v>
      </c>
      <c r="B47" s="120"/>
      <c r="C47" s="34">
        <v>13000</v>
      </c>
      <c r="D47" s="34">
        <f t="shared" si="3"/>
        <v>3250</v>
      </c>
      <c r="E47" s="34">
        <v>522</v>
      </c>
      <c r="F47" s="28">
        <f>E47/D47*100</f>
        <v>16.061538461538461</v>
      </c>
      <c r="G47" s="40">
        <f t="shared" si="4"/>
        <v>-2728</v>
      </c>
      <c r="H47" s="40"/>
    </row>
    <row r="48" spans="1:8">
      <c r="A48" s="119" t="s">
        <v>64</v>
      </c>
      <c r="B48" s="120"/>
      <c r="C48" s="34">
        <v>24400</v>
      </c>
      <c r="D48" s="34">
        <f t="shared" si="3"/>
        <v>6100</v>
      </c>
      <c r="E48" s="34">
        <v>8611</v>
      </c>
      <c r="F48" s="28">
        <f>SUM(E48/D48*100)</f>
        <v>141.1639344262295</v>
      </c>
      <c r="G48" s="40">
        <f t="shared" si="4"/>
        <v>2511</v>
      </c>
      <c r="H48" s="40"/>
    </row>
    <row r="49" spans="1:8" ht="12.75" customHeight="1">
      <c r="A49" s="119" t="s">
        <v>65</v>
      </c>
      <c r="B49" s="120"/>
      <c r="C49" s="34">
        <v>279283</v>
      </c>
      <c r="D49" s="34">
        <f t="shared" si="3"/>
        <v>69820.75</v>
      </c>
      <c r="E49" s="34">
        <v>9167</v>
      </c>
      <c r="F49" s="28">
        <f>SUM(E49/D49*100)</f>
        <v>13.129334760798187</v>
      </c>
      <c r="G49" s="40">
        <f t="shared" si="4"/>
        <v>-60653.75</v>
      </c>
      <c r="H49" s="40"/>
    </row>
    <row r="50" spans="1:8" ht="12.75" customHeight="1">
      <c r="A50" s="119" t="s">
        <v>66</v>
      </c>
      <c r="B50" s="120"/>
      <c r="C50" s="34">
        <v>2100</v>
      </c>
      <c r="D50" s="34">
        <f t="shared" si="3"/>
        <v>525</v>
      </c>
      <c r="E50" s="34">
        <v>0</v>
      </c>
      <c r="F50" s="28"/>
      <c r="G50" s="40">
        <f t="shared" si="4"/>
        <v>-525</v>
      </c>
      <c r="H50" s="40"/>
    </row>
    <row r="51" spans="1:8" ht="12.75" customHeight="1">
      <c r="A51" s="119" t="s">
        <v>67</v>
      </c>
      <c r="B51" s="120"/>
      <c r="C51" s="34">
        <v>0</v>
      </c>
      <c r="D51" s="34">
        <f t="shared" si="3"/>
        <v>0</v>
      </c>
      <c r="E51" s="34">
        <v>0</v>
      </c>
      <c r="F51" s="34"/>
      <c r="G51" s="40">
        <f t="shared" si="4"/>
        <v>0</v>
      </c>
      <c r="H51" s="40"/>
    </row>
    <row r="52" spans="1:8">
      <c r="A52" s="119" t="s">
        <v>68</v>
      </c>
      <c r="B52" s="120"/>
      <c r="C52" s="34">
        <f>SUM(C45:C51)</f>
        <v>327183</v>
      </c>
      <c r="D52" s="34">
        <f>SUM(D45:D51)</f>
        <v>81795.75</v>
      </c>
      <c r="E52" s="34">
        <f>SUM(E45:E51)</f>
        <v>19798</v>
      </c>
      <c r="F52" s="44">
        <f>SUM(E52/D52*100)</f>
        <v>24.204191538068908</v>
      </c>
      <c r="G52" s="40">
        <f t="shared" si="4"/>
        <v>-61997.75</v>
      </c>
      <c r="H52" s="40"/>
    </row>
    <row r="53" spans="1:8">
      <c r="A53" s="45" t="s">
        <v>69</v>
      </c>
      <c r="B53" s="46"/>
      <c r="C53" s="34">
        <f>SUM(C37,C52,C39,C40,C41,C42,C38,C44,C43)</f>
        <v>2055783</v>
      </c>
      <c r="D53" s="34">
        <f>SUM(D37+D38+D39+D40+D41+D52+D42+D43+D44)</f>
        <v>513945.75</v>
      </c>
      <c r="E53" s="34">
        <f>SUM(E37+E38+E39+E40+E41+E52+E42+E43+E44)</f>
        <v>520588</v>
      </c>
      <c r="F53" s="34">
        <f>E53/D53*100</f>
        <v>101.29240294330677</v>
      </c>
      <c r="G53" s="40">
        <f t="shared" si="4"/>
        <v>6642.25</v>
      </c>
      <c r="H53" s="40"/>
    </row>
    <row r="55" spans="1:8" ht="21" customHeight="1">
      <c r="E55" s="129"/>
      <c r="F55" s="129"/>
      <c r="G55" s="129"/>
    </row>
    <row r="56" spans="1:8" ht="12.75" customHeight="1"/>
    <row r="57" spans="1:8">
      <c r="E57" s="129"/>
      <c r="F57" s="129"/>
    </row>
    <row r="58" spans="1:8" ht="12.75" customHeight="1"/>
    <row r="59" spans="1:8" ht="12.75" customHeight="1"/>
  </sheetData>
  <mergeCells count="24">
    <mergeCell ref="A40:B40"/>
    <mergeCell ref="B4:H4"/>
    <mergeCell ref="B5:F5"/>
    <mergeCell ref="C6:F6"/>
    <mergeCell ref="A8:B8"/>
    <mergeCell ref="A20:B20"/>
    <mergeCell ref="A22:B22"/>
    <mergeCell ref="A26:B26"/>
    <mergeCell ref="A34:B34"/>
    <mergeCell ref="A36:B36"/>
    <mergeCell ref="A38:B38"/>
    <mergeCell ref="A39:B39"/>
    <mergeCell ref="E57:F57"/>
    <mergeCell ref="A41:B41"/>
    <mergeCell ref="A42:B42"/>
    <mergeCell ref="A43:B43"/>
    <mergeCell ref="A44:B44"/>
    <mergeCell ref="A47:B47"/>
    <mergeCell ref="A48:B48"/>
    <mergeCell ref="A49:B49"/>
    <mergeCell ref="A50:B50"/>
    <mergeCell ref="A51:B51"/>
    <mergeCell ref="A52:B52"/>
    <mergeCell ref="E55:G55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topLeftCell="A10" workbookViewId="0">
      <selection activeCell="F31" sqref="F31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73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58" t="s">
        <v>5</v>
      </c>
      <c r="D8" s="4" t="s">
        <v>6</v>
      </c>
      <c r="E8" s="4" t="s">
        <v>74</v>
      </c>
      <c r="F8" s="4" t="s">
        <v>75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705900</v>
      </c>
      <c r="E9" s="9">
        <f>SUM(D9/12*4)</f>
        <v>235300</v>
      </c>
      <c r="F9" s="9">
        <v>246000</v>
      </c>
      <c r="G9" s="10">
        <f>F9/E9*100</f>
        <v>104.54738631534211</v>
      </c>
      <c r="H9" s="11">
        <f t="shared" ref="H9:H34" si="0">E9-F9</f>
        <v>-10700</v>
      </c>
    </row>
    <row r="10" spans="1:14">
      <c r="A10" s="61" t="s">
        <v>12</v>
      </c>
      <c r="B10" s="62"/>
      <c r="C10" s="8">
        <v>213</v>
      </c>
      <c r="D10" s="9">
        <v>213100</v>
      </c>
      <c r="E10" s="9">
        <f t="shared" ref="E10:E34" si="1">SUM(D10/12*4)</f>
        <v>71033.333333333328</v>
      </c>
      <c r="F10" s="9">
        <v>74866</v>
      </c>
      <c r="G10" s="10">
        <f>F10/E10*100</f>
        <v>105.39558892538714</v>
      </c>
      <c r="H10" s="11">
        <f t="shared" si="0"/>
        <v>-3832.6666666666715</v>
      </c>
    </row>
    <row r="11" spans="1:14">
      <c r="A11" s="61" t="s">
        <v>13</v>
      </c>
      <c r="B11" s="62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57399</v>
      </c>
      <c r="E12" s="9">
        <f t="shared" si="1"/>
        <v>19133</v>
      </c>
      <c r="F12" s="17">
        <v>24348</v>
      </c>
      <c r="G12" s="10">
        <f>F12/E12*100</f>
        <v>127.25657241415355</v>
      </c>
      <c r="H12" s="11">
        <f t="shared" si="0"/>
        <v>-5215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433.33333333333331</v>
      </c>
      <c r="F13" s="9">
        <v>1300</v>
      </c>
      <c r="G13" s="20"/>
      <c r="H13" s="11">
        <f t="shared" si="0"/>
        <v>-866.66666666666674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800</v>
      </c>
      <c r="F14" s="9">
        <v>2400</v>
      </c>
      <c r="G14" s="20"/>
      <c r="H14" s="11">
        <f>E14-F14</f>
        <v>-1600</v>
      </c>
    </row>
    <row r="15" spans="1:14">
      <c r="A15" s="14" t="s">
        <v>21</v>
      </c>
      <c r="B15" s="15"/>
      <c r="C15" s="19" t="s">
        <v>22</v>
      </c>
      <c r="D15" s="9">
        <v>51600</v>
      </c>
      <c r="E15" s="9">
        <f t="shared" si="1"/>
        <v>17200</v>
      </c>
      <c r="F15" s="9">
        <v>27950</v>
      </c>
      <c r="G15" s="10">
        <f>F15/E15*100</f>
        <v>162.5</v>
      </c>
      <c r="H15" s="11">
        <f t="shared" si="0"/>
        <v>-10750</v>
      </c>
    </row>
    <row r="16" spans="1:14">
      <c r="A16" s="61" t="s">
        <v>19</v>
      </c>
      <c r="B16" s="62"/>
      <c r="C16" s="19" t="s">
        <v>20</v>
      </c>
      <c r="D16" s="9">
        <v>30000</v>
      </c>
      <c r="E16" s="9">
        <f t="shared" si="1"/>
        <v>10000</v>
      </c>
      <c r="F16" s="9">
        <v>14850</v>
      </c>
      <c r="G16" s="10">
        <f>F16/E16*100</f>
        <v>148.5</v>
      </c>
      <c r="H16" s="11">
        <f>E16-F16</f>
        <v>-4850</v>
      </c>
    </row>
    <row r="17" spans="1:8">
      <c r="A17" s="21" t="s">
        <v>23</v>
      </c>
      <c r="B17" s="22"/>
      <c r="C17" s="23">
        <v>225</v>
      </c>
      <c r="D17" s="24">
        <v>65800</v>
      </c>
      <c r="E17" s="9">
        <f t="shared" si="1"/>
        <v>21933.333333333332</v>
      </c>
      <c r="F17" s="24">
        <v>10450</v>
      </c>
      <c r="G17" s="10">
        <f>F17/E17*100</f>
        <v>47.644376899696049</v>
      </c>
      <c r="H17" s="11">
        <f>E17-F17</f>
        <v>11483.333333333332</v>
      </c>
    </row>
    <row r="18" spans="1:8">
      <c r="A18" s="21" t="s">
        <v>24</v>
      </c>
      <c r="B18" s="22"/>
      <c r="C18" s="23">
        <v>226</v>
      </c>
      <c r="D18" s="24">
        <v>10000</v>
      </c>
      <c r="E18" s="9">
        <f t="shared" si="1"/>
        <v>3333.3333333333335</v>
      </c>
      <c r="F18" s="24">
        <v>0</v>
      </c>
      <c r="G18" s="10">
        <f>F18/E18*100</f>
        <v>0</v>
      </c>
      <c r="H18" s="11">
        <f t="shared" si="0"/>
        <v>3333.3333333333335</v>
      </c>
    </row>
    <row r="19" spans="1:8">
      <c r="A19" s="21" t="s">
        <v>25</v>
      </c>
      <c r="B19" s="22"/>
      <c r="C19" s="18">
        <v>227</v>
      </c>
      <c r="D19" s="9">
        <v>4500</v>
      </c>
      <c r="E19" s="9">
        <f t="shared" si="1"/>
        <v>1500</v>
      </c>
      <c r="F19" s="9"/>
      <c r="G19" s="10">
        <f>F19/E19*100</f>
        <v>0</v>
      </c>
      <c r="H19" s="11">
        <f t="shared" si="0"/>
        <v>1500</v>
      </c>
    </row>
    <row r="20" spans="1:8" ht="12" customHeight="1">
      <c r="A20" s="125" t="s">
        <v>26</v>
      </c>
      <c r="B20" s="126"/>
      <c r="C20" s="25">
        <v>291</v>
      </c>
      <c r="D20" s="26">
        <v>57283</v>
      </c>
      <c r="E20" s="9">
        <f t="shared" si="1"/>
        <v>19094.333333333332</v>
      </c>
      <c r="F20" s="26">
        <v>10564</v>
      </c>
      <c r="G20" s="10">
        <f>SUM(F20/E20*100)</f>
        <v>55.32531466578218</v>
      </c>
      <c r="H20" s="11">
        <f t="shared" si="0"/>
        <v>8530.3333333333321</v>
      </c>
    </row>
    <row r="21" spans="1:8">
      <c r="A21" s="61" t="s">
        <v>27</v>
      </c>
      <c r="B21" s="62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>
      <c r="A22" s="125" t="s">
        <v>28</v>
      </c>
      <c r="B22" s="126"/>
      <c r="C22" s="25" t="s">
        <v>29</v>
      </c>
      <c r="D22" s="26">
        <v>59856</v>
      </c>
      <c r="E22" s="9">
        <f t="shared" si="1"/>
        <v>19952</v>
      </c>
      <c r="F22" s="26">
        <v>22032</v>
      </c>
      <c r="G22" s="10">
        <f>SUM(F22/E22*100)</f>
        <v>110.42502004811547</v>
      </c>
      <c r="H22" s="11">
        <f t="shared" si="0"/>
        <v>-2080</v>
      </c>
    </row>
    <row r="23" spans="1:8">
      <c r="A23" s="6" t="s">
        <v>30</v>
      </c>
      <c r="B23" s="7"/>
      <c r="C23" s="25">
        <v>346</v>
      </c>
      <c r="D23" s="26">
        <v>35345</v>
      </c>
      <c r="E23" s="9">
        <f t="shared" si="1"/>
        <v>11781.666666666666</v>
      </c>
      <c r="F23" s="26"/>
      <c r="G23" s="10">
        <f>F23/E23*100</f>
        <v>0</v>
      </c>
      <c r="H23" s="11">
        <f t="shared" si="0"/>
        <v>11781.666666666666</v>
      </c>
    </row>
    <row r="24" spans="1:8">
      <c r="A24" s="21" t="s">
        <v>31</v>
      </c>
      <c r="B24" s="22"/>
      <c r="C24" s="27" t="s">
        <v>32</v>
      </c>
      <c r="D24" s="28">
        <v>500</v>
      </c>
      <c r="E24" s="9">
        <f t="shared" si="1"/>
        <v>166.66666666666666</v>
      </c>
      <c r="F24" s="28"/>
      <c r="G24" s="10"/>
      <c r="H24" s="11">
        <f>E24-F24</f>
        <v>166.66666666666666</v>
      </c>
    </row>
    <row r="25" spans="1:8">
      <c r="A25" s="21" t="s">
        <v>33</v>
      </c>
      <c r="B25" s="22"/>
      <c r="C25" s="27" t="s">
        <v>34</v>
      </c>
      <c r="D25" s="28">
        <v>83400</v>
      </c>
      <c r="E25" s="9">
        <f t="shared" si="1"/>
        <v>27800</v>
      </c>
      <c r="F25" s="28">
        <v>26962</v>
      </c>
      <c r="G25" s="10">
        <f>F25/E25*100</f>
        <v>96.985611510791372</v>
      </c>
      <c r="H25" s="11">
        <f t="shared" si="0"/>
        <v>838</v>
      </c>
    </row>
    <row r="26" spans="1:8">
      <c r="A26" s="127" t="s">
        <v>35</v>
      </c>
      <c r="B26" s="128"/>
      <c r="C26" s="27" t="s">
        <v>36</v>
      </c>
      <c r="D26" s="28">
        <v>54487</v>
      </c>
      <c r="E26" s="9">
        <f t="shared" si="1"/>
        <v>18162.333333333332</v>
      </c>
      <c r="F26" s="28"/>
      <c r="G26" s="10">
        <v>0</v>
      </c>
      <c r="H26" s="11">
        <f t="shared" si="0"/>
        <v>18162.333333333332</v>
      </c>
    </row>
    <row r="27" spans="1:8">
      <c r="A27" s="61" t="s">
        <v>37</v>
      </c>
      <c r="B27" s="62"/>
      <c r="C27" s="29" t="s">
        <v>38</v>
      </c>
      <c r="D27" s="9">
        <v>3000</v>
      </c>
      <c r="E27" s="9">
        <f t="shared" si="1"/>
        <v>1000</v>
      </c>
      <c r="F27" s="9"/>
      <c r="G27" s="10">
        <f>SUM(F27/E27*100)</f>
        <v>0</v>
      </c>
      <c r="H27" s="11">
        <f>E27-F27</f>
        <v>1000</v>
      </c>
    </row>
    <row r="28" spans="1:8">
      <c r="A28" s="61" t="s">
        <v>39</v>
      </c>
      <c r="B28" s="62"/>
      <c r="C28" s="29" t="s">
        <v>40</v>
      </c>
      <c r="D28" s="9">
        <v>346000</v>
      </c>
      <c r="E28" s="9">
        <f t="shared" si="1"/>
        <v>115333.33333333333</v>
      </c>
      <c r="F28" s="9">
        <v>60000</v>
      </c>
      <c r="G28" s="10">
        <f>SUM(F28/E28*100)</f>
        <v>52.023121387283247</v>
      </c>
      <c r="H28" s="11">
        <f>E28-F28</f>
        <v>55333.333333333328</v>
      </c>
    </row>
    <row r="29" spans="1:8">
      <c r="A29" s="61" t="s">
        <v>37</v>
      </c>
      <c r="B29" s="62"/>
      <c r="C29" s="29" t="s">
        <v>41</v>
      </c>
      <c r="D29" s="9">
        <v>34500</v>
      </c>
      <c r="E29" s="9">
        <f t="shared" si="1"/>
        <v>11500</v>
      </c>
      <c r="F29" s="9">
        <v>27000</v>
      </c>
      <c r="G29" s="10">
        <f>SUM(F29/E29*100)</f>
        <v>234.78260869565219</v>
      </c>
      <c r="H29" s="11">
        <f>E29-F29</f>
        <v>-15500</v>
      </c>
    </row>
    <row r="30" spans="1:8">
      <c r="A30" s="61" t="s">
        <v>42</v>
      </c>
      <c r="B30" s="62"/>
      <c r="C30" s="29" t="s">
        <v>43</v>
      </c>
      <c r="D30" s="9">
        <v>321513</v>
      </c>
      <c r="E30" s="9">
        <f t="shared" si="1"/>
        <v>107171</v>
      </c>
      <c r="F30" s="9">
        <v>103600</v>
      </c>
      <c r="G30" s="10">
        <f>SUM(F30/E30*100)</f>
        <v>96.667941887264277</v>
      </c>
      <c r="H30" s="11">
        <f t="shared" si="0"/>
        <v>3571</v>
      </c>
    </row>
    <row r="31" spans="1:8">
      <c r="A31" s="61" t="s">
        <v>44</v>
      </c>
      <c r="B31" s="62"/>
      <c r="C31" s="29" t="s">
        <v>45</v>
      </c>
      <c r="D31" s="9">
        <v>43500</v>
      </c>
      <c r="E31" s="9">
        <f t="shared" si="1"/>
        <v>14500</v>
      </c>
      <c r="F31" s="9"/>
      <c r="G31" s="10">
        <f>SUM(F31/E31*100)</f>
        <v>0</v>
      </c>
      <c r="H31" s="11">
        <f t="shared" si="0"/>
        <v>14500</v>
      </c>
    </row>
    <row r="32" spans="1:8" ht="12.75" customHeight="1">
      <c r="A32" s="59" t="s">
        <v>46</v>
      </c>
      <c r="B32" s="60"/>
      <c r="C32" s="23"/>
      <c r="D32" s="28">
        <f>SUM(D9:D31)</f>
        <v>2181383</v>
      </c>
      <c r="E32" s="9">
        <f t="shared" si="1"/>
        <v>727127.66666666663</v>
      </c>
      <c r="F32" s="28">
        <f>SUM(F9:F31)</f>
        <v>652322</v>
      </c>
      <c r="G32" s="10">
        <f>F32/E32*100</f>
        <v>89.712168839676494</v>
      </c>
      <c r="H32" s="11">
        <f t="shared" si="0"/>
        <v>74805.666666666628</v>
      </c>
    </row>
    <row r="33" spans="1:8">
      <c r="A33" s="56" t="s">
        <v>47</v>
      </c>
      <c r="B33" s="57"/>
      <c r="C33" s="8"/>
      <c r="D33" s="34">
        <v>644100</v>
      </c>
      <c r="E33" s="9">
        <f t="shared" si="1"/>
        <v>214700</v>
      </c>
      <c r="F33" s="34">
        <v>230433</v>
      </c>
      <c r="G33" s="10">
        <f>F33/E33*100</f>
        <v>107.32789939450396</v>
      </c>
      <c r="H33" s="11">
        <f t="shared" si="0"/>
        <v>-15733</v>
      </c>
    </row>
    <row r="34" spans="1:8">
      <c r="A34" s="119" t="s">
        <v>48</v>
      </c>
      <c r="B34" s="120"/>
      <c r="C34" s="35"/>
      <c r="D34" s="36">
        <v>650383</v>
      </c>
      <c r="E34" s="9">
        <f t="shared" si="1"/>
        <v>216794.33333333334</v>
      </c>
      <c r="F34" s="36">
        <v>204329</v>
      </c>
      <c r="G34" s="10">
        <f>F34/E34*100</f>
        <v>94.250157215056348</v>
      </c>
      <c r="H34" s="37">
        <f t="shared" si="0"/>
        <v>12465.333333333343</v>
      </c>
    </row>
    <row r="36" spans="1:8" ht="27" customHeight="1">
      <c r="A36" s="123" t="s">
        <v>49</v>
      </c>
      <c r="B36" s="124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>
      <c r="A37" s="38" t="s">
        <v>54</v>
      </c>
      <c r="B37" s="39"/>
      <c r="C37" s="28">
        <v>965200</v>
      </c>
      <c r="D37" s="34">
        <f>SUM(C37/12*4)</f>
        <v>321733.33333333331</v>
      </c>
      <c r="E37" s="28">
        <v>381733</v>
      </c>
      <c r="F37" s="28">
        <f t="shared" ref="F37:F42" si="2">SUM(E37/D37*100)</f>
        <v>118.64888106092002</v>
      </c>
      <c r="G37" s="40">
        <f>E37-D37</f>
        <v>59999.666666666686</v>
      </c>
      <c r="H37" s="41"/>
    </row>
    <row r="38" spans="1:8" ht="12.75" customHeight="1">
      <c r="A38" s="119" t="s">
        <v>55</v>
      </c>
      <c r="B38" s="120"/>
      <c r="C38" s="28">
        <v>0</v>
      </c>
      <c r="D38" s="34">
        <f t="shared" ref="D38:D50" si="3">SUM(C38/12*4)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>
      <c r="A39" s="119" t="s">
        <v>56</v>
      </c>
      <c r="B39" s="120"/>
      <c r="C39" s="28">
        <v>83400</v>
      </c>
      <c r="D39" s="34">
        <f t="shared" si="3"/>
        <v>27800</v>
      </c>
      <c r="E39" s="28">
        <v>41700</v>
      </c>
      <c r="F39" s="28">
        <f t="shared" si="2"/>
        <v>150</v>
      </c>
      <c r="G39" s="40">
        <f t="shared" ref="G39:G53" si="4">SUM(E39-D39)</f>
        <v>13900</v>
      </c>
      <c r="H39" s="41"/>
    </row>
    <row r="40" spans="1:8" ht="12.75" customHeight="1">
      <c r="A40" s="119" t="s">
        <v>57</v>
      </c>
      <c r="B40" s="120"/>
      <c r="C40" s="28">
        <v>196000</v>
      </c>
      <c r="D40" s="34">
        <f t="shared" si="3"/>
        <v>65333.333333333336</v>
      </c>
      <c r="E40" s="28">
        <v>84856</v>
      </c>
      <c r="F40" s="28">
        <f t="shared" si="2"/>
        <v>129.88163265306122</v>
      </c>
      <c r="G40" s="40">
        <f>SUM(E40-D40)</f>
        <v>19522.666666666664</v>
      </c>
      <c r="H40" s="41"/>
    </row>
    <row r="41" spans="1:8" ht="12.75" customHeight="1">
      <c r="A41" s="119" t="s">
        <v>58</v>
      </c>
      <c r="B41" s="120"/>
      <c r="C41" s="28">
        <v>500000</v>
      </c>
      <c r="D41" s="34">
        <f t="shared" si="3"/>
        <v>166666.66666666666</v>
      </c>
      <c r="E41" s="28">
        <v>250000</v>
      </c>
      <c r="F41" s="28">
        <f t="shared" si="2"/>
        <v>150</v>
      </c>
      <c r="G41" s="40">
        <f t="shared" si="4"/>
        <v>83333.333333333343</v>
      </c>
      <c r="H41" s="41"/>
    </row>
    <row r="42" spans="1:8" ht="12.75" customHeight="1">
      <c r="A42" s="119" t="s">
        <v>59</v>
      </c>
      <c r="B42" s="120"/>
      <c r="C42" s="28">
        <v>106600</v>
      </c>
      <c r="D42" s="34">
        <f t="shared" si="3"/>
        <v>35533.333333333336</v>
      </c>
      <c r="E42" s="28">
        <v>106600</v>
      </c>
      <c r="F42" s="28">
        <f t="shared" si="2"/>
        <v>300</v>
      </c>
      <c r="G42" s="40">
        <f>SUM(E42-D42)</f>
        <v>71066.666666666657</v>
      </c>
      <c r="H42" s="41"/>
    </row>
    <row r="43" spans="1:8" ht="12.75" customHeight="1">
      <c r="A43" s="119" t="s">
        <v>60</v>
      </c>
      <c r="B43" s="120"/>
      <c r="C43" s="28">
        <v>0</v>
      </c>
      <c r="D43" s="34">
        <f t="shared" si="3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9"/>
      <c r="B44" s="120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>
      <c r="A45" s="56" t="s">
        <v>61</v>
      </c>
      <c r="B45" s="42"/>
      <c r="C45" s="34">
        <v>8400</v>
      </c>
      <c r="D45" s="34">
        <f t="shared" si="3"/>
        <v>2800</v>
      </c>
      <c r="E45" s="34">
        <v>2332</v>
      </c>
      <c r="F45" s="28">
        <f>E45/D45*100</f>
        <v>83.285714285714292</v>
      </c>
      <c r="G45" s="40">
        <f t="shared" si="4"/>
        <v>-468</v>
      </c>
      <c r="H45" s="40"/>
    </row>
    <row r="46" spans="1:8" ht="12.75" customHeight="1">
      <c r="A46" s="43" t="s">
        <v>62</v>
      </c>
      <c r="B46" s="43"/>
      <c r="C46" s="34">
        <v>0</v>
      </c>
      <c r="D46" s="34">
        <f t="shared" si="3"/>
        <v>0</v>
      </c>
      <c r="E46" s="34">
        <v>0</v>
      </c>
      <c r="F46" s="28"/>
      <c r="G46" s="40">
        <f t="shared" si="4"/>
        <v>0</v>
      </c>
      <c r="H46" s="40"/>
    </row>
    <row r="47" spans="1:8" ht="12.75" customHeight="1">
      <c r="A47" s="119" t="s">
        <v>63</v>
      </c>
      <c r="B47" s="120"/>
      <c r="C47" s="34">
        <v>13000</v>
      </c>
      <c r="D47" s="34">
        <f t="shared" si="3"/>
        <v>4333.333333333333</v>
      </c>
      <c r="E47" s="34">
        <v>1810</v>
      </c>
      <c r="F47" s="28">
        <f>E47/D47*100</f>
        <v>41.769230769230766</v>
      </c>
      <c r="G47" s="40">
        <f t="shared" si="4"/>
        <v>-2523.333333333333</v>
      </c>
      <c r="H47" s="40"/>
    </row>
    <row r="48" spans="1:8">
      <c r="A48" s="119" t="s">
        <v>64</v>
      </c>
      <c r="B48" s="120"/>
      <c r="C48" s="34">
        <v>24400</v>
      </c>
      <c r="D48" s="34">
        <f t="shared" si="3"/>
        <v>8133.333333333333</v>
      </c>
      <c r="E48" s="34">
        <v>14252</v>
      </c>
      <c r="F48" s="28">
        <f>SUM(E48/D48*100)</f>
        <v>175.22950819672133</v>
      </c>
      <c r="G48" s="40">
        <f t="shared" si="4"/>
        <v>6118.666666666667</v>
      </c>
      <c r="H48" s="40"/>
    </row>
    <row r="49" spans="1:8" ht="12.75" customHeight="1">
      <c r="A49" s="119" t="s">
        <v>65</v>
      </c>
      <c r="B49" s="120"/>
      <c r="C49" s="34">
        <v>279283</v>
      </c>
      <c r="D49" s="34">
        <f t="shared" si="3"/>
        <v>93094.333333333328</v>
      </c>
      <c r="E49" s="34">
        <v>15301</v>
      </c>
      <c r="F49" s="28">
        <f>SUM(E49/D49*100)</f>
        <v>16.436016513715479</v>
      </c>
      <c r="G49" s="40">
        <f t="shared" si="4"/>
        <v>-77793.333333333328</v>
      </c>
      <c r="H49" s="40"/>
    </row>
    <row r="50" spans="1:8" ht="12.75" customHeight="1">
      <c r="A50" s="119" t="s">
        <v>66</v>
      </c>
      <c r="B50" s="120"/>
      <c r="C50" s="34">
        <v>2100</v>
      </c>
      <c r="D50" s="34">
        <f t="shared" si="3"/>
        <v>700</v>
      </c>
      <c r="E50" s="34">
        <v>0</v>
      </c>
      <c r="F50" s="28"/>
      <c r="G50" s="40">
        <f t="shared" si="4"/>
        <v>-700</v>
      </c>
      <c r="H50" s="40"/>
    </row>
    <row r="51" spans="1:8" ht="12.75" customHeight="1">
      <c r="A51" s="119" t="s">
        <v>67</v>
      </c>
      <c r="B51" s="120"/>
      <c r="C51" s="34">
        <v>0</v>
      </c>
      <c r="D51" s="34">
        <f t="shared" ref="D51" si="5">SUM(C51/12*3)</f>
        <v>0</v>
      </c>
      <c r="E51" s="34">
        <v>0</v>
      </c>
      <c r="F51" s="34"/>
      <c r="G51" s="40">
        <f t="shared" si="4"/>
        <v>0</v>
      </c>
      <c r="H51" s="40"/>
    </row>
    <row r="52" spans="1:8">
      <c r="A52" s="119" t="s">
        <v>68</v>
      </c>
      <c r="B52" s="120"/>
      <c r="C52" s="34">
        <f>SUM(C45:C51)</f>
        <v>327183</v>
      </c>
      <c r="D52" s="34">
        <f>SUM(D45:D51)</f>
        <v>109061</v>
      </c>
      <c r="E52" s="34">
        <f>SUM(E45:E51)</f>
        <v>33695</v>
      </c>
      <c r="F52" s="44">
        <f>SUM(E52/D52*100)</f>
        <v>30.895553864351143</v>
      </c>
      <c r="G52" s="40">
        <f t="shared" si="4"/>
        <v>-75366</v>
      </c>
      <c r="H52" s="40"/>
    </row>
    <row r="53" spans="1:8">
      <c r="A53" s="45" t="s">
        <v>69</v>
      </c>
      <c r="B53" s="46"/>
      <c r="C53" s="34">
        <f>SUM(C37,C52,C39,C40,C41,C42,C38,C44,C43)</f>
        <v>2178383</v>
      </c>
      <c r="D53" s="34">
        <f>SUM(D37+D38+D39+D40+D41+D52+D42+D43+D44)</f>
        <v>726127.66666666663</v>
      </c>
      <c r="E53" s="34">
        <f>SUM(E37+E38+E39+E40+E41+E52+E42+E43+E44)</f>
        <v>898584</v>
      </c>
      <c r="F53" s="34">
        <f>E53/D53*100</f>
        <v>123.75013943828978</v>
      </c>
      <c r="G53" s="40">
        <f t="shared" si="4"/>
        <v>172456.33333333337</v>
      </c>
      <c r="H53" s="40"/>
    </row>
    <row r="55" spans="1:8" ht="21" customHeight="1">
      <c r="E55" s="129"/>
      <c r="F55" s="129"/>
      <c r="G55" s="129"/>
    </row>
    <row r="56" spans="1:8" ht="12.75" customHeight="1"/>
    <row r="57" spans="1:8">
      <c r="E57" s="129"/>
      <c r="F57" s="129"/>
    </row>
    <row r="58" spans="1:8" ht="12.75" customHeight="1"/>
    <row r="59" spans="1:8" ht="12.75" customHeight="1"/>
  </sheetData>
  <mergeCells count="24">
    <mergeCell ref="E57:F57"/>
    <mergeCell ref="A41:B41"/>
    <mergeCell ref="A42:B42"/>
    <mergeCell ref="A43:B43"/>
    <mergeCell ref="A44:B44"/>
    <mergeCell ref="A47:B47"/>
    <mergeCell ref="A48:B48"/>
    <mergeCell ref="A49:B49"/>
    <mergeCell ref="A50:B50"/>
    <mergeCell ref="A51:B51"/>
    <mergeCell ref="A52:B52"/>
    <mergeCell ref="E55:G55"/>
    <mergeCell ref="A40:B40"/>
    <mergeCell ref="B4:H4"/>
    <mergeCell ref="B5:F5"/>
    <mergeCell ref="C6:F6"/>
    <mergeCell ref="A8:B8"/>
    <mergeCell ref="A20:B20"/>
    <mergeCell ref="A22:B22"/>
    <mergeCell ref="A26:B26"/>
    <mergeCell ref="A34:B34"/>
    <mergeCell ref="A36:B36"/>
    <mergeCell ref="A38:B38"/>
    <mergeCell ref="A39:B39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9"/>
  <sheetViews>
    <sheetView workbookViewId="0">
      <selection activeCell="F35" sqref="F35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76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65" t="s">
        <v>5</v>
      </c>
      <c r="D8" s="4" t="s">
        <v>6</v>
      </c>
      <c r="E8" s="4" t="s">
        <v>77</v>
      </c>
      <c r="F8" s="4" t="s">
        <v>78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705900</v>
      </c>
      <c r="E9" s="9">
        <f>SUM(D9/12*5)</f>
        <v>294125</v>
      </c>
      <c r="F9" s="9">
        <v>325955</v>
      </c>
      <c r="G9" s="10">
        <f>F9/E9*100</f>
        <v>110.82192945176371</v>
      </c>
      <c r="H9" s="11">
        <f t="shared" ref="H9:H34" si="0">E9-F9</f>
        <v>-31830</v>
      </c>
    </row>
    <row r="10" spans="1:14">
      <c r="A10" s="68" t="s">
        <v>12</v>
      </c>
      <c r="B10" s="69"/>
      <c r="C10" s="8">
        <v>213</v>
      </c>
      <c r="D10" s="9">
        <v>213100</v>
      </c>
      <c r="E10" s="9">
        <f t="shared" ref="E10:E33" si="1">SUM(D10/12*5)</f>
        <v>88791.666666666657</v>
      </c>
      <c r="F10" s="9">
        <v>99012</v>
      </c>
      <c r="G10" s="10">
        <f>F10/E10*100</f>
        <v>111.51046457062412</v>
      </c>
      <c r="H10" s="11">
        <f t="shared" si="0"/>
        <v>-10220.333333333343</v>
      </c>
    </row>
    <row r="11" spans="1:14">
      <c r="A11" s="68" t="s">
        <v>13</v>
      </c>
      <c r="B11" s="69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57399</v>
      </c>
      <c r="E12" s="9">
        <f t="shared" si="1"/>
        <v>23916.25</v>
      </c>
      <c r="F12" s="17">
        <v>27602</v>
      </c>
      <c r="G12" s="10">
        <f>F12/E12*100</f>
        <v>115.41106987926619</v>
      </c>
      <c r="H12" s="11">
        <f t="shared" si="0"/>
        <v>-3685.75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541.66666666666663</v>
      </c>
      <c r="F13" s="9">
        <v>1300</v>
      </c>
      <c r="G13" s="20"/>
      <c r="H13" s="11">
        <f t="shared" si="0"/>
        <v>-758.33333333333337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1000</v>
      </c>
      <c r="F14" s="9">
        <v>2400</v>
      </c>
      <c r="G14" s="20"/>
      <c r="H14" s="11">
        <f>E14-F14</f>
        <v>-1400</v>
      </c>
    </row>
    <row r="15" spans="1:14">
      <c r="A15" s="14" t="s">
        <v>21</v>
      </c>
      <c r="B15" s="15"/>
      <c r="C15" s="19" t="s">
        <v>22</v>
      </c>
      <c r="D15" s="9">
        <v>51600</v>
      </c>
      <c r="E15" s="9">
        <f t="shared" si="1"/>
        <v>21500</v>
      </c>
      <c r="F15" s="9">
        <v>34950</v>
      </c>
      <c r="G15" s="10">
        <f>F15/E15*100</f>
        <v>162.55813953488371</v>
      </c>
      <c r="H15" s="11">
        <f t="shared" si="0"/>
        <v>-13450</v>
      </c>
    </row>
    <row r="16" spans="1:14">
      <c r="A16" s="68" t="s">
        <v>19</v>
      </c>
      <c r="B16" s="69"/>
      <c r="C16" s="19" t="s">
        <v>20</v>
      </c>
      <c r="D16" s="9">
        <v>30000</v>
      </c>
      <c r="E16" s="9">
        <f t="shared" si="1"/>
        <v>12500</v>
      </c>
      <c r="F16" s="9">
        <v>16189</v>
      </c>
      <c r="G16" s="10">
        <f>F16/E16*100</f>
        <v>129.512</v>
      </c>
      <c r="H16" s="11">
        <f>E16-F16</f>
        <v>-3689</v>
      </c>
    </row>
    <row r="17" spans="1:8">
      <c r="A17" s="21" t="s">
        <v>23</v>
      </c>
      <c r="B17" s="22"/>
      <c r="C17" s="23">
        <v>225</v>
      </c>
      <c r="D17" s="24">
        <v>65800</v>
      </c>
      <c r="E17" s="9">
        <f t="shared" si="1"/>
        <v>27416.666666666664</v>
      </c>
      <c r="F17" s="24">
        <v>13933</v>
      </c>
      <c r="G17" s="10">
        <f>F17/E17*100</f>
        <v>50.819452887537999</v>
      </c>
      <c r="H17" s="11">
        <f>E17-F17</f>
        <v>13483.666666666664</v>
      </c>
    </row>
    <row r="18" spans="1:8">
      <c r="A18" s="21" t="s">
        <v>24</v>
      </c>
      <c r="B18" s="22"/>
      <c r="C18" s="23">
        <v>226</v>
      </c>
      <c r="D18" s="24">
        <v>10000</v>
      </c>
      <c r="E18" s="9">
        <f t="shared" si="1"/>
        <v>4166.666666666667</v>
      </c>
      <c r="F18" s="24">
        <v>0</v>
      </c>
      <c r="G18" s="10">
        <f>F18/E18*100</f>
        <v>0</v>
      </c>
      <c r="H18" s="11">
        <f t="shared" si="0"/>
        <v>4166.666666666667</v>
      </c>
    </row>
    <row r="19" spans="1:8">
      <c r="A19" s="21" t="s">
        <v>25</v>
      </c>
      <c r="B19" s="22"/>
      <c r="C19" s="18">
        <v>227</v>
      </c>
      <c r="D19" s="9">
        <v>4500</v>
      </c>
      <c r="E19" s="9">
        <f t="shared" si="1"/>
        <v>1875</v>
      </c>
      <c r="F19" s="9"/>
      <c r="G19" s="10">
        <f>F19/E19*100</f>
        <v>0</v>
      </c>
      <c r="H19" s="11">
        <f t="shared" si="0"/>
        <v>1875</v>
      </c>
    </row>
    <row r="20" spans="1:8" ht="12" customHeight="1">
      <c r="A20" s="125" t="s">
        <v>26</v>
      </c>
      <c r="B20" s="126"/>
      <c r="C20" s="25">
        <v>291</v>
      </c>
      <c r="D20" s="26">
        <v>57283</v>
      </c>
      <c r="E20" s="9">
        <f t="shared" si="1"/>
        <v>23867.916666666664</v>
      </c>
      <c r="F20" s="26">
        <v>10564</v>
      </c>
      <c r="G20" s="10">
        <f>SUM(F20/E20*100)</f>
        <v>44.26025173262574</v>
      </c>
      <c r="H20" s="11">
        <f t="shared" si="0"/>
        <v>13303.916666666664</v>
      </c>
    </row>
    <row r="21" spans="1:8">
      <c r="A21" s="68" t="s">
        <v>27</v>
      </c>
      <c r="B21" s="69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>
      <c r="A22" s="125" t="s">
        <v>28</v>
      </c>
      <c r="B22" s="126"/>
      <c r="C22" s="25" t="s">
        <v>29</v>
      </c>
      <c r="D22" s="26">
        <v>59856</v>
      </c>
      <c r="E22" s="9">
        <f t="shared" si="1"/>
        <v>24940</v>
      </c>
      <c r="F22" s="26">
        <v>28356</v>
      </c>
      <c r="G22" s="10">
        <f>SUM(F22/E22*100)</f>
        <v>113.69687249398557</v>
      </c>
      <c r="H22" s="11">
        <f t="shared" si="0"/>
        <v>-3416</v>
      </c>
    </row>
    <row r="23" spans="1:8">
      <c r="A23" s="6" t="s">
        <v>30</v>
      </c>
      <c r="B23" s="7"/>
      <c r="C23" s="25">
        <v>346</v>
      </c>
      <c r="D23" s="26">
        <v>35345</v>
      </c>
      <c r="E23" s="9">
        <f t="shared" si="1"/>
        <v>14727.083333333332</v>
      </c>
      <c r="F23" s="26"/>
      <c r="G23" s="10">
        <f>F23/E23*100</f>
        <v>0</v>
      </c>
      <c r="H23" s="11">
        <f t="shared" si="0"/>
        <v>14727.083333333332</v>
      </c>
    </row>
    <row r="24" spans="1:8">
      <c r="A24" s="21" t="s">
        <v>31</v>
      </c>
      <c r="B24" s="22"/>
      <c r="C24" s="27" t="s">
        <v>32</v>
      </c>
      <c r="D24" s="28">
        <v>500</v>
      </c>
      <c r="E24" s="9">
        <f t="shared" si="1"/>
        <v>208.33333333333331</v>
      </c>
      <c r="F24" s="28"/>
      <c r="G24" s="10"/>
      <c r="H24" s="11">
        <f>E24-F24</f>
        <v>208.33333333333331</v>
      </c>
    </row>
    <row r="25" spans="1:8">
      <c r="A25" s="21" t="s">
        <v>33</v>
      </c>
      <c r="B25" s="22"/>
      <c r="C25" s="27" t="s">
        <v>34</v>
      </c>
      <c r="D25" s="28">
        <v>83400</v>
      </c>
      <c r="E25" s="9">
        <f t="shared" si="1"/>
        <v>34750</v>
      </c>
      <c r="F25" s="28">
        <v>33524</v>
      </c>
      <c r="G25" s="10">
        <f>F25/E25*100</f>
        <v>96.471942446043172</v>
      </c>
      <c r="H25" s="11">
        <f t="shared" si="0"/>
        <v>1226</v>
      </c>
    </row>
    <row r="26" spans="1:8">
      <c r="A26" s="127" t="s">
        <v>35</v>
      </c>
      <c r="B26" s="128"/>
      <c r="C26" s="27" t="s">
        <v>36</v>
      </c>
      <c r="D26" s="28">
        <v>54487</v>
      </c>
      <c r="E26" s="9">
        <f t="shared" si="1"/>
        <v>22702.916666666664</v>
      </c>
      <c r="F26" s="28">
        <v>1945</v>
      </c>
      <c r="G26" s="10">
        <v>0</v>
      </c>
      <c r="H26" s="11">
        <f t="shared" si="0"/>
        <v>20757.916666666664</v>
      </c>
    </row>
    <row r="27" spans="1:8">
      <c r="A27" s="68" t="s">
        <v>37</v>
      </c>
      <c r="B27" s="69"/>
      <c r="C27" s="29" t="s">
        <v>38</v>
      </c>
      <c r="D27" s="9">
        <v>3000</v>
      </c>
      <c r="E27" s="9">
        <f t="shared" si="1"/>
        <v>1250</v>
      </c>
      <c r="F27" s="9"/>
      <c r="G27" s="10">
        <f>SUM(F27/E27*100)</f>
        <v>0</v>
      </c>
      <c r="H27" s="11">
        <f>E27-F27</f>
        <v>1250</v>
      </c>
    </row>
    <row r="28" spans="1:8">
      <c r="A28" s="68" t="s">
        <v>39</v>
      </c>
      <c r="B28" s="69"/>
      <c r="C28" s="29" t="s">
        <v>40</v>
      </c>
      <c r="D28" s="9">
        <v>346000</v>
      </c>
      <c r="E28" s="9">
        <f t="shared" si="1"/>
        <v>144166.66666666666</v>
      </c>
      <c r="F28" s="9">
        <v>84856</v>
      </c>
      <c r="G28" s="10">
        <f>SUM(F28/E28*100)</f>
        <v>58.859653179190751</v>
      </c>
      <c r="H28" s="11">
        <f>E28-F28</f>
        <v>59310.666666666657</v>
      </c>
    </row>
    <row r="29" spans="1:8">
      <c r="A29" s="68" t="s">
        <v>37</v>
      </c>
      <c r="B29" s="69"/>
      <c r="C29" s="29" t="s">
        <v>41</v>
      </c>
      <c r="D29" s="9">
        <v>34500</v>
      </c>
      <c r="E29" s="9">
        <f t="shared" si="1"/>
        <v>14375</v>
      </c>
      <c r="F29" s="9">
        <v>34500</v>
      </c>
      <c r="G29" s="10">
        <f>SUM(F29/E29*100)</f>
        <v>240</v>
      </c>
      <c r="H29" s="11">
        <f>E29-F29</f>
        <v>-20125</v>
      </c>
    </row>
    <row r="30" spans="1:8">
      <c r="A30" s="68" t="s">
        <v>42</v>
      </c>
      <c r="B30" s="69"/>
      <c r="C30" s="29" t="s">
        <v>43</v>
      </c>
      <c r="D30" s="9">
        <v>321513</v>
      </c>
      <c r="E30" s="9">
        <f t="shared" si="1"/>
        <v>133963.75</v>
      </c>
      <c r="F30" s="9">
        <v>109280</v>
      </c>
      <c r="G30" s="10">
        <f>SUM(F30/E30*100)</f>
        <v>81.574306482164019</v>
      </c>
      <c r="H30" s="11">
        <f t="shared" si="0"/>
        <v>24683.75</v>
      </c>
    </row>
    <row r="31" spans="1:8">
      <c r="A31" s="68" t="s">
        <v>44</v>
      </c>
      <c r="B31" s="69"/>
      <c r="C31" s="29" t="s">
        <v>45</v>
      </c>
      <c r="D31" s="9">
        <v>43500</v>
      </c>
      <c r="E31" s="9">
        <f t="shared" si="1"/>
        <v>18125</v>
      </c>
      <c r="F31" s="9"/>
      <c r="G31" s="10">
        <f>SUM(F31/E31*100)</f>
        <v>0</v>
      </c>
      <c r="H31" s="11">
        <f t="shared" si="0"/>
        <v>18125</v>
      </c>
    </row>
    <row r="32" spans="1:8" ht="12.75" customHeight="1">
      <c r="A32" s="66" t="s">
        <v>46</v>
      </c>
      <c r="B32" s="67"/>
      <c r="C32" s="23"/>
      <c r="D32" s="28">
        <f>SUM(D9:D31)</f>
        <v>2181383</v>
      </c>
      <c r="E32" s="9">
        <f t="shared" si="1"/>
        <v>908909.58333333326</v>
      </c>
      <c r="F32" s="28">
        <f>SUM(F9:F31)</f>
        <v>824366</v>
      </c>
      <c r="G32" s="10">
        <f>F32/E32*100</f>
        <v>90.698350541835154</v>
      </c>
      <c r="H32" s="11">
        <f t="shared" si="0"/>
        <v>84543.583333333256</v>
      </c>
    </row>
    <row r="33" spans="1:8">
      <c r="A33" s="63" t="s">
        <v>47</v>
      </c>
      <c r="B33" s="64"/>
      <c r="C33" s="8"/>
      <c r="D33" s="34">
        <v>644100</v>
      </c>
      <c r="E33" s="9">
        <f t="shared" si="1"/>
        <v>268375</v>
      </c>
      <c r="F33" s="34">
        <v>301996</v>
      </c>
      <c r="G33" s="10">
        <f>F33/E33*100</f>
        <v>112.52761993479274</v>
      </c>
      <c r="H33" s="11">
        <f t="shared" si="0"/>
        <v>-33621</v>
      </c>
    </row>
    <row r="34" spans="1:8">
      <c r="A34" s="119" t="s">
        <v>48</v>
      </c>
      <c r="B34" s="120"/>
      <c r="C34" s="35"/>
      <c r="D34" s="36">
        <v>650383</v>
      </c>
      <c r="E34" s="9">
        <f>SUM(D34/12*5)</f>
        <v>270992.91666666669</v>
      </c>
      <c r="F34" s="36">
        <v>258266</v>
      </c>
      <c r="G34" s="10">
        <f>F34/E34*100</f>
        <v>95.303598033773937</v>
      </c>
      <c r="H34" s="37">
        <f t="shared" si="0"/>
        <v>12726.916666666686</v>
      </c>
    </row>
    <row r="36" spans="1:8" ht="27" customHeight="1">
      <c r="A36" s="123" t="s">
        <v>49</v>
      </c>
      <c r="B36" s="124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>
      <c r="A37" s="38" t="s">
        <v>54</v>
      </c>
      <c r="B37" s="39"/>
      <c r="C37" s="28">
        <v>965200</v>
      </c>
      <c r="D37" s="34">
        <f>SUM(C37/12*5)</f>
        <v>402166.66666666663</v>
      </c>
      <c r="E37" s="28">
        <v>462167</v>
      </c>
      <c r="F37" s="28">
        <f t="shared" ref="F37:F42" si="2">SUM(E37/D37*100)</f>
        <v>114.91927061748861</v>
      </c>
      <c r="G37" s="40">
        <f>E37-D37</f>
        <v>60000.333333333372</v>
      </c>
      <c r="H37" s="41"/>
    </row>
    <row r="38" spans="1:8" ht="12.75" customHeight="1">
      <c r="A38" s="119" t="s">
        <v>55</v>
      </c>
      <c r="B38" s="120"/>
      <c r="C38" s="28">
        <v>0</v>
      </c>
      <c r="D38" s="34">
        <f t="shared" ref="D38:D51" si="3">SUM(C38/12*5)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>
      <c r="A39" s="119" t="s">
        <v>56</v>
      </c>
      <c r="B39" s="120"/>
      <c r="C39" s="28">
        <v>83400</v>
      </c>
      <c r="D39" s="34">
        <f t="shared" si="3"/>
        <v>34750</v>
      </c>
      <c r="E39" s="28">
        <v>41700</v>
      </c>
      <c r="F39" s="28">
        <f t="shared" si="2"/>
        <v>120</v>
      </c>
      <c r="G39" s="40">
        <f t="shared" ref="G39:G53" si="4">SUM(E39-D39)</f>
        <v>6950</v>
      </c>
      <c r="H39" s="41"/>
    </row>
    <row r="40" spans="1:8" ht="12.75" customHeight="1">
      <c r="A40" s="119" t="s">
        <v>57</v>
      </c>
      <c r="B40" s="120"/>
      <c r="C40" s="28">
        <v>196000</v>
      </c>
      <c r="D40" s="34">
        <f t="shared" si="3"/>
        <v>81666.666666666672</v>
      </c>
      <c r="E40" s="28">
        <v>84856</v>
      </c>
      <c r="F40" s="28">
        <f t="shared" si="2"/>
        <v>103.90530612244898</v>
      </c>
      <c r="G40" s="40">
        <f>SUM(E40-D40)</f>
        <v>3189.3333333333285</v>
      </c>
      <c r="H40" s="41"/>
    </row>
    <row r="41" spans="1:8" ht="12.75" customHeight="1">
      <c r="A41" s="119" t="s">
        <v>58</v>
      </c>
      <c r="B41" s="120"/>
      <c r="C41" s="28">
        <v>500000</v>
      </c>
      <c r="D41" s="34">
        <f t="shared" si="3"/>
        <v>208333.33333333331</v>
      </c>
      <c r="E41" s="28">
        <v>250000</v>
      </c>
      <c r="F41" s="28">
        <f t="shared" si="2"/>
        <v>120.00000000000001</v>
      </c>
      <c r="G41" s="40">
        <f t="shared" si="4"/>
        <v>41666.666666666686</v>
      </c>
      <c r="H41" s="41"/>
    </row>
    <row r="42" spans="1:8" ht="12.75" customHeight="1">
      <c r="A42" s="119" t="s">
        <v>59</v>
      </c>
      <c r="B42" s="120"/>
      <c r="C42" s="28">
        <v>106600</v>
      </c>
      <c r="D42" s="34">
        <f t="shared" si="3"/>
        <v>44416.666666666672</v>
      </c>
      <c r="E42" s="28">
        <v>106600</v>
      </c>
      <c r="F42" s="28">
        <f t="shared" si="2"/>
        <v>240</v>
      </c>
      <c r="G42" s="40">
        <f>SUM(E42-D42)</f>
        <v>62183.333333333328</v>
      </c>
      <c r="H42" s="41"/>
    </row>
    <row r="43" spans="1:8" ht="12.75" customHeight="1">
      <c r="A43" s="119" t="s">
        <v>60</v>
      </c>
      <c r="B43" s="120"/>
      <c r="C43" s="28">
        <v>0</v>
      </c>
      <c r="D43" s="34">
        <f t="shared" si="3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9"/>
      <c r="B44" s="120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>
      <c r="A45" s="63" t="s">
        <v>61</v>
      </c>
      <c r="B45" s="42"/>
      <c r="C45" s="34">
        <v>8400</v>
      </c>
      <c r="D45" s="34">
        <f t="shared" si="3"/>
        <v>3500</v>
      </c>
      <c r="E45" s="34">
        <v>2356</v>
      </c>
      <c r="F45" s="28">
        <f>E45/D45*100</f>
        <v>67.314285714285717</v>
      </c>
      <c r="G45" s="40">
        <f t="shared" si="4"/>
        <v>-1144</v>
      </c>
      <c r="H45" s="40"/>
    </row>
    <row r="46" spans="1:8" ht="12.75" customHeight="1">
      <c r="A46" s="43" t="s">
        <v>62</v>
      </c>
      <c r="B46" s="43"/>
      <c r="C46" s="34">
        <v>0</v>
      </c>
      <c r="D46" s="34">
        <f t="shared" si="3"/>
        <v>0</v>
      </c>
      <c r="E46" s="34">
        <v>0</v>
      </c>
      <c r="F46" s="28"/>
      <c r="G46" s="40">
        <f t="shared" si="4"/>
        <v>0</v>
      </c>
      <c r="H46" s="40"/>
    </row>
    <row r="47" spans="1:8" ht="12.75" customHeight="1">
      <c r="A47" s="119" t="s">
        <v>63</v>
      </c>
      <c r="B47" s="120"/>
      <c r="C47" s="34">
        <v>13000</v>
      </c>
      <c r="D47" s="34">
        <f t="shared" si="3"/>
        <v>5416.6666666666661</v>
      </c>
      <c r="E47" s="34">
        <v>1828</v>
      </c>
      <c r="F47" s="28">
        <f>E47/D47*100</f>
        <v>33.747692307692311</v>
      </c>
      <c r="G47" s="40">
        <f t="shared" si="4"/>
        <v>-3588.6666666666661</v>
      </c>
      <c r="H47" s="40"/>
    </row>
    <row r="48" spans="1:8">
      <c r="A48" s="119" t="s">
        <v>64</v>
      </c>
      <c r="B48" s="120"/>
      <c r="C48" s="34">
        <v>24400</v>
      </c>
      <c r="D48" s="34">
        <f t="shared" si="3"/>
        <v>10166.666666666666</v>
      </c>
      <c r="E48" s="34">
        <v>14252</v>
      </c>
      <c r="F48" s="28">
        <f>SUM(E48/D48*100)</f>
        <v>140.18360655737706</v>
      </c>
      <c r="G48" s="40">
        <f t="shared" si="4"/>
        <v>4085.3333333333339</v>
      </c>
      <c r="H48" s="40"/>
    </row>
    <row r="49" spans="1:8" ht="12.75" customHeight="1">
      <c r="A49" s="119" t="s">
        <v>65</v>
      </c>
      <c r="B49" s="120"/>
      <c r="C49" s="34">
        <v>279283</v>
      </c>
      <c r="D49" s="34">
        <f t="shared" si="3"/>
        <v>116367.91666666666</v>
      </c>
      <c r="E49" s="34">
        <v>15301</v>
      </c>
      <c r="F49" s="28">
        <f>SUM(E49/D49*100)</f>
        <v>13.148813210972385</v>
      </c>
      <c r="G49" s="40">
        <f t="shared" si="4"/>
        <v>-101066.91666666666</v>
      </c>
      <c r="H49" s="40"/>
    </row>
    <row r="50" spans="1:8" ht="12.75" customHeight="1">
      <c r="A50" s="119" t="s">
        <v>66</v>
      </c>
      <c r="B50" s="120"/>
      <c r="C50" s="34">
        <v>2100</v>
      </c>
      <c r="D50" s="34">
        <f t="shared" si="3"/>
        <v>875</v>
      </c>
      <c r="E50" s="34">
        <v>0</v>
      </c>
      <c r="F50" s="28"/>
      <c r="G50" s="40">
        <f t="shared" si="4"/>
        <v>-875</v>
      </c>
      <c r="H50" s="40"/>
    </row>
    <row r="51" spans="1:8" ht="12.75" customHeight="1">
      <c r="A51" s="119" t="s">
        <v>67</v>
      </c>
      <c r="B51" s="120"/>
      <c r="C51" s="34">
        <v>0</v>
      </c>
      <c r="D51" s="34">
        <f t="shared" si="3"/>
        <v>0</v>
      </c>
      <c r="E51" s="34">
        <v>0</v>
      </c>
      <c r="F51" s="34"/>
      <c r="G51" s="40">
        <f t="shared" si="4"/>
        <v>0</v>
      </c>
      <c r="H51" s="40"/>
    </row>
    <row r="52" spans="1:8">
      <c r="A52" s="119" t="s">
        <v>68</v>
      </c>
      <c r="B52" s="120"/>
      <c r="C52" s="34">
        <f>SUM(C45:C51)</f>
        <v>327183</v>
      </c>
      <c r="D52" s="34">
        <f>SUM(D45:D51)</f>
        <v>136326.25</v>
      </c>
      <c r="E52" s="34">
        <f>SUM(E45:E51)</f>
        <v>33737</v>
      </c>
      <c r="F52" s="44">
        <f>SUM(E52/D52*100)</f>
        <v>24.747251538130037</v>
      </c>
      <c r="G52" s="40">
        <f t="shared" si="4"/>
        <v>-102589.25</v>
      </c>
      <c r="H52" s="40"/>
    </row>
    <row r="53" spans="1:8">
      <c r="A53" s="45" t="s">
        <v>69</v>
      </c>
      <c r="B53" s="46"/>
      <c r="C53" s="34">
        <f>SUM(C37,C52,C39,C40,C41,C42,C38,C44,C43)</f>
        <v>2178383</v>
      </c>
      <c r="D53" s="34">
        <f>SUM(D37+D38+D39+D40+D41+D52+D42+D43+D44)</f>
        <v>907659.58333333326</v>
      </c>
      <c r="E53" s="34">
        <f>SUM(E37+E38+E39+E40+E41+E52+E42+E43+E44)</f>
        <v>979060</v>
      </c>
      <c r="F53" s="34">
        <f>E53/D53*100</f>
        <v>107.86643120149213</v>
      </c>
      <c r="G53" s="40">
        <f t="shared" si="4"/>
        <v>71400.416666666744</v>
      </c>
      <c r="H53" s="40"/>
    </row>
    <row r="55" spans="1:8" ht="21" customHeight="1">
      <c r="E55" s="129"/>
      <c r="F55" s="129"/>
      <c r="G55" s="129"/>
    </row>
    <row r="56" spans="1:8" ht="12.75" customHeight="1"/>
    <row r="57" spans="1:8">
      <c r="E57" s="129"/>
      <c r="F57" s="129"/>
    </row>
    <row r="58" spans="1:8" ht="12.75" customHeight="1"/>
    <row r="59" spans="1:8" ht="12.75" customHeight="1"/>
  </sheetData>
  <mergeCells count="24">
    <mergeCell ref="A40:B40"/>
    <mergeCell ref="B4:H4"/>
    <mergeCell ref="B5:F5"/>
    <mergeCell ref="C6:F6"/>
    <mergeCell ref="A8:B8"/>
    <mergeCell ref="A20:B20"/>
    <mergeCell ref="A22:B22"/>
    <mergeCell ref="A26:B26"/>
    <mergeCell ref="A34:B34"/>
    <mergeCell ref="A36:B36"/>
    <mergeCell ref="A38:B38"/>
    <mergeCell ref="A39:B39"/>
    <mergeCell ref="E57:F57"/>
    <mergeCell ref="A41:B41"/>
    <mergeCell ref="A42:B42"/>
    <mergeCell ref="A43:B43"/>
    <mergeCell ref="A44:B44"/>
    <mergeCell ref="A47:B47"/>
    <mergeCell ref="A48:B48"/>
    <mergeCell ref="A49:B49"/>
    <mergeCell ref="A50:B50"/>
    <mergeCell ref="A51:B51"/>
    <mergeCell ref="A52:B52"/>
    <mergeCell ref="E55:G55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workbookViewId="0">
      <selection activeCell="F35" sqref="F35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79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72" t="s">
        <v>5</v>
      </c>
      <c r="D8" s="4" t="s">
        <v>6</v>
      </c>
      <c r="E8" s="4" t="s">
        <v>80</v>
      </c>
      <c r="F8" s="4" t="s">
        <v>81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705900</v>
      </c>
      <c r="E9" s="9">
        <f>SUM(D9/12*6)</f>
        <v>352950</v>
      </c>
      <c r="F9" s="9">
        <v>390353</v>
      </c>
      <c r="G9" s="10">
        <f>F9/E9*100</f>
        <v>110.59725173537329</v>
      </c>
      <c r="H9" s="11">
        <f t="shared" ref="H9:H34" si="0">E9-F9</f>
        <v>-37403</v>
      </c>
    </row>
    <row r="10" spans="1:14">
      <c r="A10" s="75" t="s">
        <v>12</v>
      </c>
      <c r="B10" s="76"/>
      <c r="C10" s="8">
        <v>213</v>
      </c>
      <c r="D10" s="9">
        <v>213100</v>
      </c>
      <c r="E10" s="9">
        <f t="shared" ref="E10:E34" si="1">SUM(D10/12*6)</f>
        <v>106550</v>
      </c>
      <c r="F10" s="9">
        <v>117733</v>
      </c>
      <c r="G10" s="10">
        <f>F10/E10*100</f>
        <v>110.49554199906146</v>
      </c>
      <c r="H10" s="11">
        <f t="shared" si="0"/>
        <v>-11183</v>
      </c>
    </row>
    <row r="11" spans="1:14">
      <c r="A11" s="75" t="s">
        <v>13</v>
      </c>
      <c r="B11" s="7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57399</v>
      </c>
      <c r="E12" s="9">
        <f t="shared" si="1"/>
        <v>28699.5</v>
      </c>
      <c r="F12" s="17">
        <v>30659</v>
      </c>
      <c r="G12" s="10">
        <f>F12/E12*100</f>
        <v>106.82764508092475</v>
      </c>
      <c r="H12" s="11">
        <f t="shared" si="0"/>
        <v>-1959.5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650</v>
      </c>
      <c r="F13" s="9">
        <v>1300</v>
      </c>
      <c r="G13" s="20"/>
      <c r="H13" s="11">
        <f t="shared" si="0"/>
        <v>-650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1200</v>
      </c>
      <c r="F14" s="9">
        <v>2400</v>
      </c>
      <c r="G14" s="20"/>
      <c r="H14" s="11">
        <f>E14-F14</f>
        <v>-1200</v>
      </c>
    </row>
    <row r="15" spans="1:14">
      <c r="A15" s="14" t="s">
        <v>21</v>
      </c>
      <c r="B15" s="15"/>
      <c r="C15" s="19" t="s">
        <v>22</v>
      </c>
      <c r="D15" s="9">
        <v>51600</v>
      </c>
      <c r="E15" s="9">
        <f t="shared" si="1"/>
        <v>25800</v>
      </c>
      <c r="F15" s="9">
        <v>34950</v>
      </c>
      <c r="G15" s="10">
        <f>F15/E15*100</f>
        <v>135.46511627906978</v>
      </c>
      <c r="H15" s="11">
        <f t="shared" si="0"/>
        <v>-9150</v>
      </c>
    </row>
    <row r="16" spans="1:14">
      <c r="A16" s="75" t="s">
        <v>19</v>
      </c>
      <c r="B16" s="76"/>
      <c r="C16" s="19" t="s">
        <v>20</v>
      </c>
      <c r="D16" s="9">
        <v>30000</v>
      </c>
      <c r="E16" s="9">
        <f t="shared" si="1"/>
        <v>15000</v>
      </c>
      <c r="F16" s="9">
        <v>16977</v>
      </c>
      <c r="G16" s="10">
        <f>F16/E16*100</f>
        <v>113.17999999999999</v>
      </c>
      <c r="H16" s="11">
        <f>E16-F16</f>
        <v>-1977</v>
      </c>
    </row>
    <row r="17" spans="1:8">
      <c r="A17" s="21" t="s">
        <v>23</v>
      </c>
      <c r="B17" s="22"/>
      <c r="C17" s="23">
        <v>225</v>
      </c>
      <c r="D17" s="24">
        <v>65800</v>
      </c>
      <c r="E17" s="9">
        <f t="shared" si="1"/>
        <v>32900</v>
      </c>
      <c r="F17" s="24">
        <v>13933</v>
      </c>
      <c r="G17" s="10">
        <f>F17/E17*100</f>
        <v>42.349544072948333</v>
      </c>
      <c r="H17" s="11">
        <f>E17-F17</f>
        <v>18967</v>
      </c>
    </row>
    <row r="18" spans="1:8">
      <c r="A18" s="21" t="s">
        <v>24</v>
      </c>
      <c r="B18" s="22"/>
      <c r="C18" s="23">
        <v>226</v>
      </c>
      <c r="D18" s="24">
        <v>10000</v>
      </c>
      <c r="E18" s="9">
        <f t="shared" si="1"/>
        <v>5000</v>
      </c>
      <c r="F18" s="24">
        <v>3404</v>
      </c>
      <c r="G18" s="10">
        <f>F18/E18*100</f>
        <v>68.08</v>
      </c>
      <c r="H18" s="11">
        <f t="shared" si="0"/>
        <v>1596</v>
      </c>
    </row>
    <row r="19" spans="1:8">
      <c r="A19" s="21" t="s">
        <v>25</v>
      </c>
      <c r="B19" s="22"/>
      <c r="C19" s="18">
        <v>227</v>
      </c>
      <c r="D19" s="9">
        <v>4500</v>
      </c>
      <c r="E19" s="9">
        <f t="shared" si="1"/>
        <v>2250</v>
      </c>
      <c r="F19" s="9"/>
      <c r="G19" s="10">
        <f>F19/E19*100</f>
        <v>0</v>
      </c>
      <c r="H19" s="11">
        <f t="shared" si="0"/>
        <v>2250</v>
      </c>
    </row>
    <row r="20" spans="1:8" ht="12" customHeight="1">
      <c r="A20" s="125" t="s">
        <v>26</v>
      </c>
      <c r="B20" s="126"/>
      <c r="C20" s="25">
        <v>291</v>
      </c>
      <c r="D20" s="26">
        <v>57283</v>
      </c>
      <c r="E20" s="9">
        <f t="shared" si="1"/>
        <v>28641.5</v>
      </c>
      <c r="F20" s="26">
        <v>10564</v>
      </c>
      <c r="G20" s="10">
        <f>SUM(F20/E20*100)</f>
        <v>36.883543110521444</v>
      </c>
      <c r="H20" s="11">
        <f t="shared" si="0"/>
        <v>18077.5</v>
      </c>
    </row>
    <row r="21" spans="1:8">
      <c r="A21" s="75" t="s">
        <v>27</v>
      </c>
      <c r="B21" s="76"/>
      <c r="C21" s="25">
        <v>312</v>
      </c>
      <c r="D21" s="26">
        <v>0</v>
      </c>
      <c r="E21" s="9">
        <f t="shared" si="1"/>
        <v>0</v>
      </c>
      <c r="F21" s="26"/>
      <c r="G21" s="10"/>
      <c r="H21" s="11">
        <f t="shared" si="0"/>
        <v>0</v>
      </c>
    </row>
    <row r="22" spans="1:8" ht="12" customHeight="1">
      <c r="A22" s="125" t="s">
        <v>28</v>
      </c>
      <c r="B22" s="126"/>
      <c r="C22" s="25" t="s">
        <v>29</v>
      </c>
      <c r="D22" s="26">
        <v>59856</v>
      </c>
      <c r="E22" s="9">
        <f t="shared" si="1"/>
        <v>29928</v>
      </c>
      <c r="F22" s="26">
        <v>32844</v>
      </c>
      <c r="G22" s="10">
        <f>SUM(F22/E22*100)</f>
        <v>109.74338412189255</v>
      </c>
      <c r="H22" s="11">
        <f t="shared" si="0"/>
        <v>-2916</v>
      </c>
    </row>
    <row r="23" spans="1:8">
      <c r="A23" s="6" t="s">
        <v>30</v>
      </c>
      <c r="B23" s="7"/>
      <c r="C23" s="25">
        <v>346</v>
      </c>
      <c r="D23" s="26">
        <v>35345</v>
      </c>
      <c r="E23" s="9">
        <f t="shared" si="1"/>
        <v>17672.5</v>
      </c>
      <c r="F23" s="26">
        <v>3379</v>
      </c>
      <c r="G23" s="10">
        <f>F23/E23*100</f>
        <v>19.120101853161692</v>
      </c>
      <c r="H23" s="11">
        <f t="shared" si="0"/>
        <v>14293.5</v>
      </c>
    </row>
    <row r="24" spans="1:8">
      <c r="A24" s="21" t="s">
        <v>31</v>
      </c>
      <c r="B24" s="22"/>
      <c r="C24" s="27" t="s">
        <v>32</v>
      </c>
      <c r="D24" s="28">
        <v>500</v>
      </c>
      <c r="E24" s="9">
        <f t="shared" si="1"/>
        <v>250</v>
      </c>
      <c r="F24" s="28"/>
      <c r="G24" s="10"/>
      <c r="H24" s="11">
        <f>E24-F24</f>
        <v>250</v>
      </c>
    </row>
    <row r="25" spans="1:8">
      <c r="A25" s="21" t="s">
        <v>33</v>
      </c>
      <c r="B25" s="22"/>
      <c r="C25" s="27" t="s">
        <v>34</v>
      </c>
      <c r="D25" s="28">
        <v>83400</v>
      </c>
      <c r="E25" s="9">
        <f t="shared" si="1"/>
        <v>41700</v>
      </c>
      <c r="F25" s="28">
        <v>40086</v>
      </c>
      <c r="G25" s="10">
        <f>F25/E25*100</f>
        <v>96.129496402877706</v>
      </c>
      <c r="H25" s="11">
        <f t="shared" si="0"/>
        <v>1614</v>
      </c>
    </row>
    <row r="26" spans="1:8">
      <c r="A26" s="127" t="s">
        <v>35</v>
      </c>
      <c r="B26" s="128"/>
      <c r="C26" s="27" t="s">
        <v>36</v>
      </c>
      <c r="D26" s="28">
        <v>54487</v>
      </c>
      <c r="E26" s="9">
        <f t="shared" si="1"/>
        <v>27243.5</v>
      </c>
      <c r="F26" s="28">
        <v>1945</v>
      </c>
      <c r="G26" s="10">
        <v>0</v>
      </c>
      <c r="H26" s="11">
        <f t="shared" si="0"/>
        <v>25298.5</v>
      </c>
    </row>
    <row r="27" spans="1:8">
      <c r="A27" s="75" t="s">
        <v>37</v>
      </c>
      <c r="B27" s="76"/>
      <c r="C27" s="29" t="s">
        <v>38</v>
      </c>
      <c r="D27" s="9">
        <v>3000</v>
      </c>
      <c r="E27" s="9">
        <f t="shared" si="1"/>
        <v>1500</v>
      </c>
      <c r="F27" s="9"/>
      <c r="G27" s="10">
        <f>SUM(F27/E27*100)</f>
        <v>0</v>
      </c>
      <c r="H27" s="11">
        <f>E27-F27</f>
        <v>1500</v>
      </c>
    </row>
    <row r="28" spans="1:8">
      <c r="A28" s="75" t="s">
        <v>39</v>
      </c>
      <c r="B28" s="76"/>
      <c r="C28" s="29" t="s">
        <v>40</v>
      </c>
      <c r="D28" s="9">
        <v>346000</v>
      </c>
      <c r="E28" s="9">
        <f t="shared" si="1"/>
        <v>173000</v>
      </c>
      <c r="F28" s="9">
        <v>109400</v>
      </c>
      <c r="G28" s="10">
        <f>SUM(F28/E28*100)</f>
        <v>63.236994219653177</v>
      </c>
      <c r="H28" s="11">
        <f>E28-F28</f>
        <v>63600</v>
      </c>
    </row>
    <row r="29" spans="1:8">
      <c r="A29" s="75" t="s">
        <v>37</v>
      </c>
      <c r="B29" s="76"/>
      <c r="C29" s="29" t="s">
        <v>41</v>
      </c>
      <c r="D29" s="9">
        <v>34500</v>
      </c>
      <c r="E29" s="9">
        <f t="shared" si="1"/>
        <v>17250</v>
      </c>
      <c r="F29" s="9">
        <v>34500</v>
      </c>
      <c r="G29" s="10">
        <f>SUM(F29/E29*100)</f>
        <v>200</v>
      </c>
      <c r="H29" s="11">
        <f>E29-F29</f>
        <v>-17250</v>
      </c>
    </row>
    <row r="30" spans="1:8">
      <c r="A30" s="75" t="s">
        <v>42</v>
      </c>
      <c r="B30" s="76"/>
      <c r="C30" s="29" t="s">
        <v>43</v>
      </c>
      <c r="D30" s="9">
        <v>321513</v>
      </c>
      <c r="E30" s="9">
        <f t="shared" si="1"/>
        <v>160756.5</v>
      </c>
      <c r="F30" s="9">
        <v>109280</v>
      </c>
      <c r="G30" s="10">
        <f>SUM(F30/E30*100)</f>
        <v>67.978588735136682</v>
      </c>
      <c r="H30" s="11">
        <f t="shared" si="0"/>
        <v>51476.5</v>
      </c>
    </row>
    <row r="31" spans="1:8">
      <c r="A31" s="75" t="s">
        <v>44</v>
      </c>
      <c r="B31" s="76"/>
      <c r="C31" s="29" t="s">
        <v>45</v>
      </c>
      <c r="D31" s="9">
        <v>43500</v>
      </c>
      <c r="E31" s="9">
        <f t="shared" si="1"/>
        <v>21750</v>
      </c>
      <c r="F31" s="9">
        <v>11914</v>
      </c>
      <c r="G31" s="10">
        <f>SUM(F31/E31*100)</f>
        <v>54.777011494252868</v>
      </c>
      <c r="H31" s="11">
        <f t="shared" si="0"/>
        <v>9836</v>
      </c>
    </row>
    <row r="32" spans="1:8" ht="12.75" customHeight="1">
      <c r="A32" s="73" t="s">
        <v>46</v>
      </c>
      <c r="B32" s="74"/>
      <c r="C32" s="23"/>
      <c r="D32" s="28">
        <f>SUM(D9:D31)</f>
        <v>2181383</v>
      </c>
      <c r="E32" s="9">
        <f t="shared" si="1"/>
        <v>1090691.5</v>
      </c>
      <c r="F32" s="28">
        <f>SUM(F9:F31)</f>
        <v>965621</v>
      </c>
      <c r="G32" s="10">
        <f>F32/E32*100</f>
        <v>88.532916961395586</v>
      </c>
      <c r="H32" s="11">
        <f t="shared" si="0"/>
        <v>125070.5</v>
      </c>
    </row>
    <row r="33" spans="1:8">
      <c r="A33" s="70" t="s">
        <v>47</v>
      </c>
      <c r="B33" s="71"/>
      <c r="C33" s="8"/>
      <c r="D33" s="34">
        <v>644100</v>
      </c>
      <c r="E33" s="9">
        <f t="shared" si="1"/>
        <v>322050</v>
      </c>
      <c r="F33" s="34">
        <v>342527</v>
      </c>
      <c r="G33" s="10">
        <f>F33/E33*100</f>
        <v>106.35832945194845</v>
      </c>
      <c r="H33" s="11">
        <f t="shared" si="0"/>
        <v>-20477</v>
      </c>
    </row>
    <row r="34" spans="1:8">
      <c r="A34" s="119" t="s">
        <v>48</v>
      </c>
      <c r="B34" s="120"/>
      <c r="C34" s="35"/>
      <c r="D34" s="36">
        <v>650383</v>
      </c>
      <c r="E34" s="9">
        <f t="shared" si="1"/>
        <v>325191.5</v>
      </c>
      <c r="F34" s="36">
        <v>315969</v>
      </c>
      <c r="G34" s="10">
        <f>F34/E34*100</f>
        <v>97.163978763282557</v>
      </c>
      <c r="H34" s="37">
        <f t="shared" si="0"/>
        <v>9222.5</v>
      </c>
    </row>
    <row r="36" spans="1:8" ht="27" customHeight="1">
      <c r="A36" s="123" t="s">
        <v>49</v>
      </c>
      <c r="B36" s="124"/>
      <c r="C36" s="4" t="s">
        <v>50</v>
      </c>
      <c r="D36" s="4" t="s">
        <v>51</v>
      </c>
      <c r="E36" s="4" t="s">
        <v>52</v>
      </c>
      <c r="F36" s="4" t="s">
        <v>9</v>
      </c>
      <c r="G36" s="4" t="s">
        <v>53</v>
      </c>
      <c r="H36" s="4"/>
    </row>
    <row r="37" spans="1:8" ht="12.75" customHeight="1">
      <c r="A37" s="38" t="s">
        <v>54</v>
      </c>
      <c r="B37" s="39"/>
      <c r="C37" s="28">
        <v>965200</v>
      </c>
      <c r="D37" s="34">
        <f>SUM(C37/12*6)</f>
        <v>482600</v>
      </c>
      <c r="E37" s="28">
        <v>642600</v>
      </c>
      <c r="F37" s="28">
        <f t="shared" ref="F37:F42" si="2">SUM(E37/D37*100)</f>
        <v>133.15375051802735</v>
      </c>
      <c r="G37" s="40">
        <f>E37-D37</f>
        <v>160000</v>
      </c>
      <c r="H37" s="41"/>
    </row>
    <row r="38" spans="1:8" ht="12.75" customHeight="1">
      <c r="A38" s="119" t="s">
        <v>55</v>
      </c>
      <c r="B38" s="120"/>
      <c r="C38" s="28">
        <v>0</v>
      </c>
      <c r="D38" s="34">
        <f t="shared" ref="D38:D51" si="3">SUM(C38/12*6)</f>
        <v>0</v>
      </c>
      <c r="E38" s="28">
        <v>0</v>
      </c>
      <c r="F38" s="28"/>
      <c r="G38" s="40">
        <f>SUM(E38-D38)</f>
        <v>0</v>
      </c>
      <c r="H38" s="41"/>
    </row>
    <row r="39" spans="1:8" ht="12.75" customHeight="1">
      <c r="A39" s="119" t="s">
        <v>56</v>
      </c>
      <c r="B39" s="120"/>
      <c r="C39" s="28">
        <v>83400</v>
      </c>
      <c r="D39" s="34">
        <f t="shared" si="3"/>
        <v>41700</v>
      </c>
      <c r="E39" s="28">
        <v>41700</v>
      </c>
      <c r="F39" s="28">
        <f t="shared" si="2"/>
        <v>100</v>
      </c>
      <c r="G39" s="40">
        <f t="shared" ref="G39:G53" si="4">SUM(E39-D39)</f>
        <v>0</v>
      </c>
      <c r="H39" s="41"/>
    </row>
    <row r="40" spans="1:8" ht="12.75" customHeight="1">
      <c r="A40" s="119" t="s">
        <v>57</v>
      </c>
      <c r="B40" s="120"/>
      <c r="C40" s="28">
        <v>196000</v>
      </c>
      <c r="D40" s="34">
        <f t="shared" si="3"/>
        <v>98000</v>
      </c>
      <c r="E40" s="28">
        <v>95000</v>
      </c>
      <c r="F40" s="28">
        <f t="shared" si="2"/>
        <v>96.938775510204081</v>
      </c>
      <c r="G40" s="40">
        <f>SUM(E40-D40)</f>
        <v>-3000</v>
      </c>
      <c r="H40" s="41"/>
    </row>
    <row r="41" spans="1:8" ht="12.75" customHeight="1">
      <c r="A41" s="119" t="s">
        <v>58</v>
      </c>
      <c r="B41" s="120"/>
      <c r="C41" s="28">
        <v>500000</v>
      </c>
      <c r="D41" s="34">
        <f t="shared" si="3"/>
        <v>250000</v>
      </c>
      <c r="E41" s="28">
        <v>250000</v>
      </c>
      <c r="F41" s="28">
        <f t="shared" si="2"/>
        <v>100</v>
      </c>
      <c r="G41" s="40">
        <f t="shared" si="4"/>
        <v>0</v>
      </c>
      <c r="H41" s="41"/>
    </row>
    <row r="42" spans="1:8" ht="12.75" customHeight="1">
      <c r="A42" s="119" t="s">
        <v>59</v>
      </c>
      <c r="B42" s="120"/>
      <c r="C42" s="28">
        <v>106600</v>
      </c>
      <c r="D42" s="34">
        <f t="shared" si="3"/>
        <v>53300</v>
      </c>
      <c r="E42" s="28">
        <v>106600</v>
      </c>
      <c r="F42" s="28">
        <f t="shared" si="2"/>
        <v>200</v>
      </c>
      <c r="G42" s="40">
        <f>SUM(E42-D42)</f>
        <v>53300</v>
      </c>
      <c r="H42" s="41"/>
    </row>
    <row r="43" spans="1:8" ht="12.75" customHeight="1">
      <c r="A43" s="119" t="s">
        <v>60</v>
      </c>
      <c r="B43" s="120"/>
      <c r="C43" s="28">
        <v>0</v>
      </c>
      <c r="D43" s="34">
        <f t="shared" si="3"/>
        <v>0</v>
      </c>
      <c r="E43" s="28">
        <v>0</v>
      </c>
      <c r="F43" s="28"/>
      <c r="G43" s="40">
        <f>SUM(E43-D43)</f>
        <v>0</v>
      </c>
      <c r="H43" s="41"/>
    </row>
    <row r="44" spans="1:8" ht="12.75" customHeight="1">
      <c r="A44" s="119"/>
      <c r="B44" s="120"/>
      <c r="C44" s="28">
        <v>0</v>
      </c>
      <c r="D44" s="34">
        <f t="shared" si="3"/>
        <v>0</v>
      </c>
      <c r="E44" s="28">
        <v>0</v>
      </c>
      <c r="F44" s="28"/>
      <c r="G44" s="40">
        <f>SUM(E44-D44)</f>
        <v>0</v>
      </c>
      <c r="H44" s="41"/>
    </row>
    <row r="45" spans="1:8">
      <c r="A45" s="70" t="s">
        <v>61</v>
      </c>
      <c r="B45" s="42"/>
      <c r="C45" s="34">
        <v>8400</v>
      </c>
      <c r="D45" s="34">
        <f t="shared" si="3"/>
        <v>4200</v>
      </c>
      <c r="E45" s="34">
        <v>3208</v>
      </c>
      <c r="F45" s="28">
        <f>E45/D45*100</f>
        <v>76.38095238095238</v>
      </c>
      <c r="G45" s="40">
        <f t="shared" si="4"/>
        <v>-992</v>
      </c>
      <c r="H45" s="40"/>
    </row>
    <row r="46" spans="1:8" ht="12.75" customHeight="1">
      <c r="A46" s="43" t="s">
        <v>62</v>
      </c>
      <c r="B46" s="43"/>
      <c r="C46" s="34">
        <v>0</v>
      </c>
      <c r="D46" s="34">
        <f t="shared" si="3"/>
        <v>0</v>
      </c>
      <c r="E46" s="34">
        <v>0</v>
      </c>
      <c r="F46" s="28"/>
      <c r="G46" s="40">
        <f t="shared" si="4"/>
        <v>0</v>
      </c>
      <c r="H46" s="40"/>
    </row>
    <row r="47" spans="1:8" ht="12.75" customHeight="1">
      <c r="A47" s="119" t="s">
        <v>63</v>
      </c>
      <c r="B47" s="120"/>
      <c r="C47" s="34">
        <v>13000</v>
      </c>
      <c r="D47" s="34">
        <f t="shared" si="3"/>
        <v>6500</v>
      </c>
      <c r="E47" s="34">
        <v>1828</v>
      </c>
      <c r="F47" s="28">
        <f>E47/D47*100</f>
        <v>28.123076923076923</v>
      </c>
      <c r="G47" s="40">
        <f t="shared" si="4"/>
        <v>-4672</v>
      </c>
      <c r="H47" s="40"/>
    </row>
    <row r="48" spans="1:8">
      <c r="A48" s="119" t="s">
        <v>64</v>
      </c>
      <c r="B48" s="120"/>
      <c r="C48" s="34">
        <v>24400</v>
      </c>
      <c r="D48" s="34">
        <f t="shared" si="3"/>
        <v>12200</v>
      </c>
      <c r="E48" s="34">
        <v>14252</v>
      </c>
      <c r="F48" s="28">
        <f>SUM(E48/D48*100)</f>
        <v>116.81967213114754</v>
      </c>
      <c r="G48" s="40">
        <f t="shared" si="4"/>
        <v>2052</v>
      </c>
      <c r="H48" s="40"/>
    </row>
    <row r="49" spans="1:8" ht="12.75" customHeight="1">
      <c r="A49" s="119" t="s">
        <v>65</v>
      </c>
      <c r="B49" s="120"/>
      <c r="C49" s="34">
        <v>279283</v>
      </c>
      <c r="D49" s="34">
        <f t="shared" si="3"/>
        <v>139641.5</v>
      </c>
      <c r="E49" s="34">
        <v>16066</v>
      </c>
      <c r="F49" s="28">
        <f>SUM(E49/D49*100)</f>
        <v>11.505175753626249</v>
      </c>
      <c r="G49" s="40">
        <f t="shared" si="4"/>
        <v>-123575.5</v>
      </c>
      <c r="H49" s="40"/>
    </row>
    <row r="50" spans="1:8" ht="12.75" customHeight="1">
      <c r="A50" s="119" t="s">
        <v>66</v>
      </c>
      <c r="B50" s="120"/>
      <c r="C50" s="34">
        <v>2100</v>
      </c>
      <c r="D50" s="34">
        <f t="shared" si="3"/>
        <v>1050</v>
      </c>
      <c r="E50" s="34">
        <v>0</v>
      </c>
      <c r="F50" s="28"/>
      <c r="G50" s="40">
        <f t="shared" si="4"/>
        <v>-1050</v>
      </c>
      <c r="H50" s="40"/>
    </row>
    <row r="51" spans="1:8" ht="12.75" customHeight="1">
      <c r="A51" s="119" t="s">
        <v>67</v>
      </c>
      <c r="B51" s="120"/>
      <c r="C51" s="34">
        <v>0</v>
      </c>
      <c r="D51" s="34">
        <f t="shared" si="3"/>
        <v>0</v>
      </c>
      <c r="E51" s="34">
        <v>0</v>
      </c>
      <c r="F51" s="34"/>
      <c r="G51" s="40">
        <f t="shared" si="4"/>
        <v>0</v>
      </c>
      <c r="H51" s="40"/>
    </row>
    <row r="52" spans="1:8">
      <c r="A52" s="119" t="s">
        <v>68</v>
      </c>
      <c r="B52" s="120"/>
      <c r="C52" s="34">
        <f>SUM(C45:C51)</f>
        <v>327183</v>
      </c>
      <c r="D52" s="34">
        <f>SUM(D45:D51)</f>
        <v>163591.5</v>
      </c>
      <c r="E52" s="34">
        <f>SUM(E45:E51)</f>
        <v>35354</v>
      </c>
      <c r="F52" s="44">
        <f>SUM(E52/D52*100)</f>
        <v>21.611147278434391</v>
      </c>
      <c r="G52" s="40">
        <f t="shared" si="4"/>
        <v>-128237.5</v>
      </c>
      <c r="H52" s="40"/>
    </row>
    <row r="53" spans="1:8">
      <c r="A53" s="45" t="s">
        <v>69</v>
      </c>
      <c r="B53" s="46"/>
      <c r="C53" s="34">
        <f>SUM(C37,C52,C39,C40,C41,C42,C38,C44,C43)</f>
        <v>2178383</v>
      </c>
      <c r="D53" s="34">
        <f>SUM(D37+D38+D39+D40+D41+D52+D42+D43+D44)</f>
        <v>1089191.5</v>
      </c>
      <c r="E53" s="34">
        <f>SUM(E37+E38+E39+E40+E41+E52+E42+E43+E44)</f>
        <v>1171254</v>
      </c>
      <c r="F53" s="34">
        <f>E53/D53*100</f>
        <v>107.5342582089559</v>
      </c>
      <c r="G53" s="40">
        <f t="shared" si="4"/>
        <v>82062.5</v>
      </c>
      <c r="H53" s="40"/>
    </row>
    <row r="55" spans="1:8" ht="21" customHeight="1">
      <c r="E55" s="129"/>
      <c r="F55" s="129"/>
      <c r="G55" s="129"/>
    </row>
    <row r="56" spans="1:8" ht="12.75" customHeight="1"/>
    <row r="57" spans="1:8">
      <c r="E57" s="129"/>
      <c r="F57" s="129"/>
    </row>
    <row r="58" spans="1:8" ht="12.75" customHeight="1"/>
    <row r="59" spans="1:8" ht="12.75" customHeight="1"/>
  </sheetData>
  <mergeCells count="24">
    <mergeCell ref="E57:F57"/>
    <mergeCell ref="A41:B41"/>
    <mergeCell ref="A42:B42"/>
    <mergeCell ref="A43:B43"/>
    <mergeCell ref="A44:B44"/>
    <mergeCell ref="A47:B47"/>
    <mergeCell ref="A48:B48"/>
    <mergeCell ref="A49:B49"/>
    <mergeCell ref="A50:B50"/>
    <mergeCell ref="A51:B51"/>
    <mergeCell ref="A52:B52"/>
    <mergeCell ref="E55:G55"/>
    <mergeCell ref="A40:B40"/>
    <mergeCell ref="B4:H4"/>
    <mergeCell ref="B5:F5"/>
    <mergeCell ref="C6:F6"/>
    <mergeCell ref="A8:B8"/>
    <mergeCell ref="A20:B20"/>
    <mergeCell ref="A22:B22"/>
    <mergeCell ref="A26:B26"/>
    <mergeCell ref="A34:B34"/>
    <mergeCell ref="A36:B36"/>
    <mergeCell ref="A38:B38"/>
    <mergeCell ref="A39:B39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0"/>
  <sheetViews>
    <sheetView workbookViewId="0">
      <selection activeCell="F11" sqref="F11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82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79" t="s">
        <v>5</v>
      </c>
      <c r="D8" s="4" t="s">
        <v>6</v>
      </c>
      <c r="E8" s="4" t="s">
        <v>83</v>
      </c>
      <c r="F8" s="4" t="s">
        <v>84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705900</v>
      </c>
      <c r="E9" s="9">
        <f>SUM(D9/12*7)</f>
        <v>411775</v>
      </c>
      <c r="F9" s="9">
        <v>439224</v>
      </c>
      <c r="G9" s="10">
        <f>F9/E9*100</f>
        <v>106.66601906380913</v>
      </c>
      <c r="H9" s="11">
        <f t="shared" ref="H9:H35" si="0">E9-F9</f>
        <v>-27449</v>
      </c>
    </row>
    <row r="10" spans="1:14">
      <c r="A10" s="82" t="s">
        <v>12</v>
      </c>
      <c r="B10" s="83"/>
      <c r="C10" s="8">
        <v>213</v>
      </c>
      <c r="D10" s="9">
        <v>213100</v>
      </c>
      <c r="E10" s="9">
        <f t="shared" ref="E10:E35" si="1">SUM(D10/12*7)</f>
        <v>124308.33333333333</v>
      </c>
      <c r="F10" s="9">
        <v>132494</v>
      </c>
      <c r="G10" s="10">
        <f>F10/E10*100</f>
        <v>106.58497016826441</v>
      </c>
      <c r="H10" s="11">
        <f t="shared" si="0"/>
        <v>-8185.6666666666715</v>
      </c>
    </row>
    <row r="11" spans="1:14">
      <c r="A11" s="82" t="s">
        <v>13</v>
      </c>
      <c r="B11" s="8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57399</v>
      </c>
      <c r="E12" s="9">
        <f t="shared" si="1"/>
        <v>33482.75</v>
      </c>
      <c r="F12" s="17">
        <v>33577</v>
      </c>
      <c r="G12" s="10">
        <f>F12/E12*100</f>
        <v>100.28148822901343</v>
      </c>
      <c r="H12" s="11">
        <f t="shared" si="0"/>
        <v>-94.25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758.33333333333326</v>
      </c>
      <c r="F13" s="9">
        <v>1300</v>
      </c>
      <c r="G13" s="20"/>
      <c r="H13" s="11">
        <f t="shared" si="0"/>
        <v>-541.66666666666674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1400</v>
      </c>
      <c r="F14" s="9">
        <v>2400</v>
      </c>
      <c r="G14" s="20"/>
      <c r="H14" s="11">
        <f>E14-F14</f>
        <v>-1000</v>
      </c>
    </row>
    <row r="15" spans="1:14">
      <c r="A15" s="14" t="s">
        <v>21</v>
      </c>
      <c r="B15" s="15"/>
      <c r="C15" s="19" t="s">
        <v>22</v>
      </c>
      <c r="D15" s="9">
        <v>51600</v>
      </c>
      <c r="E15" s="9">
        <f t="shared" si="1"/>
        <v>30100</v>
      </c>
      <c r="F15" s="9">
        <v>34950</v>
      </c>
      <c r="G15" s="10">
        <f t="shared" ref="G15:G20" si="2">F15/E15*100</f>
        <v>116.11295681063123</v>
      </c>
      <c r="H15" s="11">
        <f t="shared" si="0"/>
        <v>-4850</v>
      </c>
    </row>
    <row r="16" spans="1:14">
      <c r="A16" s="82" t="s">
        <v>19</v>
      </c>
      <c r="B16" s="83"/>
      <c r="C16" s="19" t="s">
        <v>20</v>
      </c>
      <c r="D16" s="9">
        <v>30000</v>
      </c>
      <c r="E16" s="9">
        <f t="shared" si="1"/>
        <v>17500</v>
      </c>
      <c r="F16" s="9">
        <v>16977</v>
      </c>
      <c r="G16" s="10">
        <f t="shared" si="2"/>
        <v>97.011428571428567</v>
      </c>
      <c r="H16" s="11">
        <f>E16-F16</f>
        <v>523</v>
      </c>
    </row>
    <row r="17" spans="1:8">
      <c r="A17" s="82" t="s">
        <v>85</v>
      </c>
      <c r="B17" s="83"/>
      <c r="C17" s="19" t="s">
        <v>86</v>
      </c>
      <c r="D17" s="9">
        <v>551</v>
      </c>
      <c r="E17" s="9">
        <f t="shared" si="1"/>
        <v>321.41666666666663</v>
      </c>
      <c r="F17" s="9">
        <v>119</v>
      </c>
      <c r="G17" s="10">
        <f t="shared" si="2"/>
        <v>37.023593466424686</v>
      </c>
      <c r="H17" s="11">
        <f>E17-F17</f>
        <v>202.41666666666663</v>
      </c>
    </row>
    <row r="18" spans="1:8">
      <c r="A18" s="21" t="s">
        <v>23</v>
      </c>
      <c r="B18" s="22"/>
      <c r="C18" s="23">
        <v>225</v>
      </c>
      <c r="D18" s="24">
        <v>65800</v>
      </c>
      <c r="E18" s="9">
        <f t="shared" si="1"/>
        <v>38383.333333333328</v>
      </c>
      <c r="F18" s="24">
        <v>13933</v>
      </c>
      <c r="G18" s="10">
        <f t="shared" si="2"/>
        <v>36.299609205384286</v>
      </c>
      <c r="H18" s="11">
        <f>E18-F18</f>
        <v>24450.333333333328</v>
      </c>
    </row>
    <row r="19" spans="1:8">
      <c r="A19" s="21" t="s">
        <v>24</v>
      </c>
      <c r="B19" s="22"/>
      <c r="C19" s="23">
        <v>226</v>
      </c>
      <c r="D19" s="24">
        <v>9449</v>
      </c>
      <c r="E19" s="9">
        <f t="shared" si="1"/>
        <v>5511.9166666666661</v>
      </c>
      <c r="F19" s="24">
        <v>3404</v>
      </c>
      <c r="G19" s="10">
        <f t="shared" si="2"/>
        <v>61.75710203649669</v>
      </c>
      <c r="H19" s="11">
        <f t="shared" si="0"/>
        <v>2107.9166666666661</v>
      </c>
    </row>
    <row r="20" spans="1:8">
      <c r="A20" s="21" t="s">
        <v>25</v>
      </c>
      <c r="B20" s="22"/>
      <c r="C20" s="18">
        <v>227</v>
      </c>
      <c r="D20" s="9">
        <v>4500</v>
      </c>
      <c r="E20" s="9">
        <f t="shared" si="1"/>
        <v>2625</v>
      </c>
      <c r="F20" s="9"/>
      <c r="G20" s="10">
        <f t="shared" si="2"/>
        <v>0</v>
      </c>
      <c r="H20" s="11">
        <f t="shared" si="0"/>
        <v>2625</v>
      </c>
    </row>
    <row r="21" spans="1:8" ht="12" customHeight="1">
      <c r="A21" s="125" t="s">
        <v>26</v>
      </c>
      <c r="B21" s="126"/>
      <c r="C21" s="25">
        <v>291</v>
      </c>
      <c r="D21" s="26">
        <v>57283</v>
      </c>
      <c r="E21" s="9">
        <f t="shared" si="1"/>
        <v>33415.083333333328</v>
      </c>
      <c r="F21" s="26">
        <v>15306</v>
      </c>
      <c r="G21" s="10">
        <f>SUM(F21/E21*100)</f>
        <v>45.805661614889495</v>
      </c>
      <c r="H21" s="11">
        <f t="shared" si="0"/>
        <v>18109.083333333328</v>
      </c>
    </row>
    <row r="22" spans="1:8">
      <c r="A22" s="82" t="s">
        <v>27</v>
      </c>
      <c r="B22" s="83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si="0"/>
        <v>0</v>
      </c>
    </row>
    <row r="23" spans="1:8" ht="12" customHeight="1">
      <c r="A23" s="125" t="s">
        <v>28</v>
      </c>
      <c r="B23" s="126"/>
      <c r="C23" s="25" t="s">
        <v>29</v>
      </c>
      <c r="D23" s="26">
        <v>59856</v>
      </c>
      <c r="E23" s="9">
        <f t="shared" si="1"/>
        <v>34916</v>
      </c>
      <c r="F23" s="26">
        <v>39420</v>
      </c>
      <c r="G23" s="10">
        <f>SUM(F23/E23*100)</f>
        <v>112.89953030129453</v>
      </c>
      <c r="H23" s="11">
        <f t="shared" si="0"/>
        <v>-4504</v>
      </c>
    </row>
    <row r="24" spans="1:8">
      <c r="A24" s="6" t="s">
        <v>30</v>
      </c>
      <c r="B24" s="7"/>
      <c r="C24" s="25">
        <v>346</v>
      </c>
      <c r="D24" s="26">
        <v>35345</v>
      </c>
      <c r="E24" s="9">
        <f t="shared" si="1"/>
        <v>20617.916666666664</v>
      </c>
      <c r="F24" s="26">
        <v>3379</v>
      </c>
      <c r="G24" s="10">
        <f>F24/E24*100</f>
        <v>16.388658731281453</v>
      </c>
      <c r="H24" s="11">
        <f t="shared" si="0"/>
        <v>17238.916666666664</v>
      </c>
    </row>
    <row r="25" spans="1:8">
      <c r="A25" s="21" t="s">
        <v>31</v>
      </c>
      <c r="B25" s="22"/>
      <c r="C25" s="27" t="s">
        <v>32</v>
      </c>
      <c r="D25" s="28">
        <v>500</v>
      </c>
      <c r="E25" s="9">
        <f t="shared" si="1"/>
        <v>291.66666666666663</v>
      </c>
      <c r="F25" s="28"/>
      <c r="G25" s="10"/>
      <c r="H25" s="11">
        <f>E25-F25</f>
        <v>291.66666666666663</v>
      </c>
    </row>
    <row r="26" spans="1:8">
      <c r="A26" s="21" t="s">
        <v>33</v>
      </c>
      <c r="B26" s="22"/>
      <c r="C26" s="27" t="s">
        <v>34</v>
      </c>
      <c r="D26" s="28">
        <v>83400</v>
      </c>
      <c r="E26" s="9">
        <f t="shared" si="1"/>
        <v>48650</v>
      </c>
      <c r="F26" s="28">
        <v>46649</v>
      </c>
      <c r="G26" s="10">
        <f>F26/E26*100</f>
        <v>95.886947584789311</v>
      </c>
      <c r="H26" s="11">
        <f t="shared" si="0"/>
        <v>2001</v>
      </c>
    </row>
    <row r="27" spans="1:8">
      <c r="A27" s="127" t="s">
        <v>35</v>
      </c>
      <c r="B27" s="128"/>
      <c r="C27" s="27" t="s">
        <v>36</v>
      </c>
      <c r="D27" s="28">
        <v>54487</v>
      </c>
      <c r="E27" s="9">
        <f t="shared" si="1"/>
        <v>31784.083333333332</v>
      </c>
      <c r="F27" s="28">
        <v>32932</v>
      </c>
      <c r="G27" s="10">
        <v>0</v>
      </c>
      <c r="H27" s="11">
        <f t="shared" si="0"/>
        <v>-1147.9166666666679</v>
      </c>
    </row>
    <row r="28" spans="1:8">
      <c r="A28" s="82" t="s">
        <v>37</v>
      </c>
      <c r="B28" s="83"/>
      <c r="C28" s="29" t="s">
        <v>38</v>
      </c>
      <c r="D28" s="9">
        <v>3000</v>
      </c>
      <c r="E28" s="9">
        <f t="shared" si="1"/>
        <v>1750</v>
      </c>
      <c r="F28" s="9"/>
      <c r="G28" s="10">
        <f>SUM(F28/E28*100)</f>
        <v>0</v>
      </c>
      <c r="H28" s="11">
        <f>E28-F28</f>
        <v>1750</v>
      </c>
    </row>
    <row r="29" spans="1:8">
      <c r="A29" s="82" t="s">
        <v>39</v>
      </c>
      <c r="B29" s="83"/>
      <c r="C29" s="29" t="s">
        <v>40</v>
      </c>
      <c r="D29" s="9">
        <v>346000</v>
      </c>
      <c r="E29" s="9">
        <f t="shared" si="1"/>
        <v>201833.33333333331</v>
      </c>
      <c r="F29" s="9">
        <v>109400</v>
      </c>
      <c r="G29" s="10">
        <f>SUM(F29/E29*100)</f>
        <v>54.203137902559874</v>
      </c>
      <c r="H29" s="11">
        <f>E29-F29</f>
        <v>92433.333333333314</v>
      </c>
    </row>
    <row r="30" spans="1:8">
      <c r="A30" s="82" t="s">
        <v>37</v>
      </c>
      <c r="B30" s="83"/>
      <c r="C30" s="29" t="s">
        <v>41</v>
      </c>
      <c r="D30" s="9">
        <v>34500</v>
      </c>
      <c r="E30" s="9">
        <f t="shared" si="1"/>
        <v>20125</v>
      </c>
      <c r="F30" s="9">
        <v>34500</v>
      </c>
      <c r="G30" s="10">
        <f>SUM(F30/E30*100)</f>
        <v>171.42857142857142</v>
      </c>
      <c r="H30" s="11">
        <f>E30-F30</f>
        <v>-14375</v>
      </c>
    </row>
    <row r="31" spans="1:8">
      <c r="A31" s="82" t="s">
        <v>42</v>
      </c>
      <c r="B31" s="83"/>
      <c r="C31" s="29" t="s">
        <v>43</v>
      </c>
      <c r="D31" s="9">
        <v>321513</v>
      </c>
      <c r="E31" s="9">
        <f t="shared" si="1"/>
        <v>187549.25</v>
      </c>
      <c r="F31" s="9">
        <v>133771</v>
      </c>
      <c r="G31" s="10">
        <f>SUM(F31/E31*100)</f>
        <v>71.32579842361406</v>
      </c>
      <c r="H31" s="11">
        <f t="shared" si="0"/>
        <v>53778.25</v>
      </c>
    </row>
    <row r="32" spans="1:8">
      <c r="A32" s="82" t="s">
        <v>44</v>
      </c>
      <c r="B32" s="83"/>
      <c r="C32" s="29" t="s">
        <v>45</v>
      </c>
      <c r="D32" s="9">
        <v>243500</v>
      </c>
      <c r="E32" s="9">
        <f t="shared" si="1"/>
        <v>142041.66666666669</v>
      </c>
      <c r="F32" s="9">
        <v>93875</v>
      </c>
      <c r="G32" s="10">
        <f>SUM(F32/E32*100)</f>
        <v>66.089762393663818</v>
      </c>
      <c r="H32" s="11">
        <f t="shared" si="0"/>
        <v>48166.666666666686</v>
      </c>
    </row>
    <row r="33" spans="1:8" ht="12.75" customHeight="1">
      <c r="A33" s="80" t="s">
        <v>46</v>
      </c>
      <c r="B33" s="81"/>
      <c r="C33" s="23"/>
      <c r="D33" s="28">
        <f>SUM(D9:D32)</f>
        <v>2381383</v>
      </c>
      <c r="E33" s="9">
        <f t="shared" si="1"/>
        <v>1389140.0833333335</v>
      </c>
      <c r="F33" s="28">
        <f>SUM(F9:F32)</f>
        <v>1187610</v>
      </c>
      <c r="G33" s="10">
        <f>F33/E33*100</f>
        <v>85.49245783407612</v>
      </c>
      <c r="H33" s="11">
        <f t="shared" si="0"/>
        <v>201530.08333333349</v>
      </c>
    </row>
    <row r="34" spans="1:8">
      <c r="A34" s="77" t="s">
        <v>47</v>
      </c>
      <c r="B34" s="78"/>
      <c r="C34" s="8"/>
      <c r="D34" s="34">
        <v>644100</v>
      </c>
      <c r="E34" s="9">
        <f t="shared" si="1"/>
        <v>375725</v>
      </c>
      <c r="F34" s="34">
        <v>390236</v>
      </c>
      <c r="G34" s="10">
        <f>F34/E34*100</f>
        <v>103.86213320912903</v>
      </c>
      <c r="H34" s="11">
        <f t="shared" si="0"/>
        <v>-14511</v>
      </c>
    </row>
    <row r="35" spans="1:8">
      <c r="A35" s="119" t="s">
        <v>48</v>
      </c>
      <c r="B35" s="120"/>
      <c r="C35" s="35"/>
      <c r="D35" s="36">
        <v>650383</v>
      </c>
      <c r="E35" s="9">
        <f t="shared" si="1"/>
        <v>379390.08333333337</v>
      </c>
      <c r="F35" s="36">
        <v>346248</v>
      </c>
      <c r="G35" s="10">
        <f>F35/E35*100</f>
        <v>91.26437806646237</v>
      </c>
      <c r="H35" s="37">
        <f t="shared" si="0"/>
        <v>33142.083333333372</v>
      </c>
    </row>
    <row r="37" spans="1:8" ht="27" customHeight="1">
      <c r="A37" s="123" t="s">
        <v>49</v>
      </c>
      <c r="B37" s="124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965200</v>
      </c>
      <c r="D38" s="34">
        <f>SUM(C38/12*7)</f>
        <v>563033.33333333326</v>
      </c>
      <c r="E38" s="28">
        <v>723033</v>
      </c>
      <c r="F38" s="28">
        <f t="shared" ref="F38:F43" si="3">SUM(E38/D38*100)</f>
        <v>128.41744124089755</v>
      </c>
      <c r="G38" s="40">
        <f>E38-D38</f>
        <v>159999.66666666674</v>
      </c>
      <c r="H38" s="41"/>
    </row>
    <row r="39" spans="1:8" ht="12.75" customHeight="1">
      <c r="A39" s="119" t="s">
        <v>55</v>
      </c>
      <c r="B39" s="120"/>
      <c r="C39" s="28">
        <v>0</v>
      </c>
      <c r="D39" s="34">
        <f t="shared" ref="D39:D52" si="4">SUM(C39/12*7)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9" t="s">
        <v>56</v>
      </c>
      <c r="B40" s="120"/>
      <c r="C40" s="28">
        <v>83400</v>
      </c>
      <c r="D40" s="34">
        <f t="shared" si="4"/>
        <v>48650</v>
      </c>
      <c r="E40" s="28">
        <v>62550</v>
      </c>
      <c r="F40" s="28">
        <f t="shared" si="3"/>
        <v>128.57142857142858</v>
      </c>
      <c r="G40" s="40">
        <f t="shared" ref="G40:G54" si="5">SUM(E40-D40)</f>
        <v>13900</v>
      </c>
      <c r="H40" s="41"/>
    </row>
    <row r="41" spans="1:8" ht="12.75" customHeight="1">
      <c r="A41" s="119" t="s">
        <v>57</v>
      </c>
      <c r="B41" s="120"/>
      <c r="C41" s="28">
        <v>196000</v>
      </c>
      <c r="D41" s="34">
        <f t="shared" si="4"/>
        <v>114333.33333333334</v>
      </c>
      <c r="E41" s="28">
        <v>95000</v>
      </c>
      <c r="F41" s="28">
        <f t="shared" si="3"/>
        <v>83.090379008746353</v>
      </c>
      <c r="G41" s="40">
        <f>SUM(E41-D41)</f>
        <v>-19333.333333333343</v>
      </c>
      <c r="H41" s="41"/>
    </row>
    <row r="42" spans="1:8" ht="12.75" customHeight="1">
      <c r="A42" s="119" t="s">
        <v>58</v>
      </c>
      <c r="B42" s="120"/>
      <c r="C42" s="28">
        <v>700000</v>
      </c>
      <c r="D42" s="34">
        <f t="shared" si="4"/>
        <v>408333.33333333337</v>
      </c>
      <c r="E42" s="28">
        <v>525000</v>
      </c>
      <c r="F42" s="28">
        <f t="shared" si="3"/>
        <v>128.57142857142856</v>
      </c>
      <c r="G42" s="40">
        <f t="shared" si="5"/>
        <v>116666.66666666663</v>
      </c>
      <c r="H42" s="41"/>
    </row>
    <row r="43" spans="1:8" ht="12.75" customHeight="1">
      <c r="A43" s="119" t="s">
        <v>59</v>
      </c>
      <c r="B43" s="120"/>
      <c r="C43" s="28">
        <v>106600</v>
      </c>
      <c r="D43" s="34">
        <f t="shared" si="4"/>
        <v>62183.333333333336</v>
      </c>
      <c r="E43" s="28">
        <v>106600</v>
      </c>
      <c r="F43" s="28">
        <f t="shared" si="3"/>
        <v>171.42857142857142</v>
      </c>
      <c r="G43" s="40">
        <f>SUM(E43-D43)</f>
        <v>44416.666666666664</v>
      </c>
      <c r="H43" s="41"/>
    </row>
    <row r="44" spans="1:8" ht="12.75" customHeight="1">
      <c r="A44" s="119" t="s">
        <v>60</v>
      </c>
      <c r="B44" s="120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9"/>
      <c r="B45" s="120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77" t="s">
        <v>61</v>
      </c>
      <c r="B46" s="42"/>
      <c r="C46" s="34">
        <v>8400</v>
      </c>
      <c r="D46" s="34">
        <f t="shared" si="4"/>
        <v>4900</v>
      </c>
      <c r="E46" s="34">
        <v>3777</v>
      </c>
      <c r="F46" s="28">
        <f>E46/D46*100</f>
        <v>77.081632653061234</v>
      </c>
      <c r="G46" s="40">
        <f t="shared" si="5"/>
        <v>-1123</v>
      </c>
      <c r="H46" s="40"/>
    </row>
    <row r="47" spans="1:8" ht="12.75" customHeight="1">
      <c r="A47" s="43" t="s">
        <v>62</v>
      </c>
      <c r="B47" s="43"/>
      <c r="C47" s="34">
        <v>0</v>
      </c>
      <c r="D47" s="34">
        <f t="shared" si="4"/>
        <v>0</v>
      </c>
      <c r="E47" s="34">
        <v>0</v>
      </c>
      <c r="F47" s="28"/>
      <c r="G47" s="40">
        <f t="shared" si="5"/>
        <v>0</v>
      </c>
      <c r="H47" s="40"/>
    </row>
    <row r="48" spans="1:8" ht="12.75" customHeight="1">
      <c r="A48" s="119" t="s">
        <v>63</v>
      </c>
      <c r="B48" s="120"/>
      <c r="C48" s="34">
        <v>13000</v>
      </c>
      <c r="D48" s="34">
        <f t="shared" si="4"/>
        <v>7583.333333333333</v>
      </c>
      <c r="E48" s="34">
        <v>1828</v>
      </c>
      <c r="F48" s="28">
        <f>E48/D48*100</f>
        <v>24.105494505494505</v>
      </c>
      <c r="G48" s="40">
        <f t="shared" si="5"/>
        <v>-5755.333333333333</v>
      </c>
      <c r="H48" s="40"/>
    </row>
    <row r="49" spans="1:8">
      <c r="A49" s="119" t="s">
        <v>64</v>
      </c>
      <c r="B49" s="120"/>
      <c r="C49" s="34">
        <v>24400</v>
      </c>
      <c r="D49" s="34">
        <f t="shared" si="4"/>
        <v>14233.333333333332</v>
      </c>
      <c r="E49" s="34">
        <v>19892</v>
      </c>
      <c r="F49" s="28">
        <f>SUM(E49/D49*100)</f>
        <v>139.75644028103045</v>
      </c>
      <c r="G49" s="40">
        <f t="shared" si="5"/>
        <v>5658.6666666666679</v>
      </c>
      <c r="H49" s="40"/>
    </row>
    <row r="50" spans="1:8" ht="12.75" customHeight="1">
      <c r="A50" s="119" t="s">
        <v>65</v>
      </c>
      <c r="B50" s="120"/>
      <c r="C50" s="34">
        <v>279283</v>
      </c>
      <c r="D50" s="34">
        <f t="shared" si="4"/>
        <v>162915.08333333331</v>
      </c>
      <c r="E50" s="34">
        <v>19080</v>
      </c>
      <c r="F50" s="28">
        <f>SUM(E50/D50*100)</f>
        <v>11.711622772804443</v>
      </c>
      <c r="G50" s="40">
        <f t="shared" si="5"/>
        <v>-143835.08333333331</v>
      </c>
      <c r="H50" s="40"/>
    </row>
    <row r="51" spans="1:8" ht="12.75" customHeight="1">
      <c r="A51" s="119" t="s">
        <v>66</v>
      </c>
      <c r="B51" s="120"/>
      <c r="C51" s="34">
        <v>2100</v>
      </c>
      <c r="D51" s="34">
        <f t="shared" si="4"/>
        <v>1225</v>
      </c>
      <c r="E51" s="34">
        <v>0</v>
      </c>
      <c r="F51" s="28"/>
      <c r="G51" s="40">
        <f t="shared" si="5"/>
        <v>-1225</v>
      </c>
      <c r="H51" s="40"/>
    </row>
    <row r="52" spans="1:8" ht="12.75" customHeight="1">
      <c r="A52" s="119" t="s">
        <v>67</v>
      </c>
      <c r="B52" s="120"/>
      <c r="C52" s="34">
        <v>0</v>
      </c>
      <c r="D52" s="34">
        <f t="shared" si="4"/>
        <v>0</v>
      </c>
      <c r="E52" s="34">
        <v>0</v>
      </c>
      <c r="F52" s="34"/>
      <c r="G52" s="40">
        <f t="shared" si="5"/>
        <v>0</v>
      </c>
      <c r="H52" s="40"/>
    </row>
    <row r="53" spans="1:8">
      <c r="A53" s="119" t="s">
        <v>68</v>
      </c>
      <c r="B53" s="120"/>
      <c r="C53" s="34">
        <f>SUM(C46:C52)</f>
        <v>327183</v>
      </c>
      <c r="D53" s="34">
        <f>SUM(D46:D52)</f>
        <v>190856.74999999997</v>
      </c>
      <c r="E53" s="34">
        <f>SUM(E46:E52)</f>
        <v>44577</v>
      </c>
      <c r="F53" s="44">
        <f>SUM(E53/D53*100)</f>
        <v>23.356260650985625</v>
      </c>
      <c r="G53" s="40">
        <f t="shared" si="5"/>
        <v>-146279.74999999997</v>
      </c>
      <c r="H53" s="40"/>
    </row>
    <row r="54" spans="1:8">
      <c r="A54" s="45" t="s">
        <v>69</v>
      </c>
      <c r="B54" s="46"/>
      <c r="C54" s="34">
        <f>SUM(C38,C53,C40,C41,C42,C43,C39,C45,C44)</f>
        <v>2378383</v>
      </c>
      <c r="D54" s="34">
        <f>SUM(D38+D39+D40+D41+D42+D53+D43+D44+D45)</f>
        <v>1387390.0833333333</v>
      </c>
      <c r="E54" s="34">
        <f>SUM(E38+E39+E40+E41+E42+E53+E43+E44+E45)</f>
        <v>1556760</v>
      </c>
      <c r="F54" s="34">
        <f>E54/D54*100</f>
        <v>112.20780793385374</v>
      </c>
      <c r="G54" s="40">
        <f t="shared" si="5"/>
        <v>169369.91666666674</v>
      </c>
      <c r="H54" s="40"/>
    </row>
    <row r="56" spans="1:8" ht="21" customHeight="1">
      <c r="E56" s="129"/>
      <c r="F56" s="129"/>
      <c r="G56" s="129"/>
    </row>
    <row r="57" spans="1:8" ht="12.75" customHeight="1"/>
    <row r="58" spans="1:8">
      <c r="E58" s="129"/>
      <c r="F58" s="129"/>
    </row>
    <row r="59" spans="1:8" ht="12.75" customHeight="1"/>
    <row r="60" spans="1:8" ht="12.75" customHeight="1"/>
  </sheetData>
  <mergeCells count="24">
    <mergeCell ref="A41:B41"/>
    <mergeCell ref="B4:H4"/>
    <mergeCell ref="B5:F5"/>
    <mergeCell ref="C6:F6"/>
    <mergeCell ref="A8:B8"/>
    <mergeCell ref="A21:B21"/>
    <mergeCell ref="A23:B23"/>
    <mergeCell ref="A27:B27"/>
    <mergeCell ref="A35:B35"/>
    <mergeCell ref="A37:B37"/>
    <mergeCell ref="A39:B39"/>
    <mergeCell ref="A40:B40"/>
    <mergeCell ref="E58:F58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3:B53"/>
    <mergeCell ref="E56:G56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87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86" t="s">
        <v>5</v>
      </c>
      <c r="D8" s="4" t="s">
        <v>6</v>
      </c>
      <c r="E8" s="4" t="s">
        <v>88</v>
      </c>
      <c r="F8" s="4" t="s">
        <v>89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705900</v>
      </c>
      <c r="E9" s="9">
        <f>SUM(D9/12*8)</f>
        <v>470600</v>
      </c>
      <c r="F9" s="9">
        <v>498728</v>
      </c>
      <c r="G9" s="10">
        <f>F9/E9*100</f>
        <v>105.97705057373565</v>
      </c>
      <c r="H9" s="11">
        <f t="shared" ref="H9:H35" si="0">E9-F9</f>
        <v>-28128</v>
      </c>
    </row>
    <row r="10" spans="1:14">
      <c r="A10" s="89" t="s">
        <v>12</v>
      </c>
      <c r="B10" s="90"/>
      <c r="C10" s="8">
        <v>213</v>
      </c>
      <c r="D10" s="9">
        <v>213100</v>
      </c>
      <c r="E10" s="9">
        <f t="shared" ref="E10:E35" si="1">SUM(D10/12*8)</f>
        <v>142066.66666666666</v>
      </c>
      <c r="F10" s="9">
        <v>151276</v>
      </c>
      <c r="G10" s="10">
        <f>F10/E10*100</f>
        <v>106.48240262787425</v>
      </c>
      <c r="H10" s="11">
        <f t="shared" si="0"/>
        <v>-9209.333333333343</v>
      </c>
    </row>
    <row r="11" spans="1:14">
      <c r="A11" s="89" t="s">
        <v>13</v>
      </c>
      <c r="B11" s="90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57399</v>
      </c>
      <c r="E12" s="9">
        <f t="shared" si="1"/>
        <v>38266</v>
      </c>
      <c r="F12" s="17">
        <v>36502</v>
      </c>
      <c r="G12" s="10">
        <f>F12/E12*100</f>
        <v>95.390163591700201</v>
      </c>
      <c r="H12" s="11">
        <f t="shared" si="0"/>
        <v>1764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866.66666666666663</v>
      </c>
      <c r="F13" s="9">
        <v>1300</v>
      </c>
      <c r="G13" s="20"/>
      <c r="H13" s="11">
        <f t="shared" si="0"/>
        <v>-433.33333333333337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1600</v>
      </c>
      <c r="F14" s="9">
        <v>2400</v>
      </c>
      <c r="G14" s="20"/>
      <c r="H14" s="11">
        <f>E14-F14</f>
        <v>-800</v>
      </c>
    </row>
    <row r="15" spans="1:14">
      <c r="A15" s="14" t="s">
        <v>21</v>
      </c>
      <c r="B15" s="15"/>
      <c r="C15" s="19" t="s">
        <v>22</v>
      </c>
      <c r="D15" s="9">
        <v>51600</v>
      </c>
      <c r="E15" s="9">
        <f t="shared" si="1"/>
        <v>34400</v>
      </c>
      <c r="F15" s="9">
        <v>38550</v>
      </c>
      <c r="G15" s="10">
        <f t="shared" ref="G15:G20" si="2">F15/E15*100</f>
        <v>112.06395348837211</v>
      </c>
      <c r="H15" s="11">
        <f t="shared" si="0"/>
        <v>-4150</v>
      </c>
    </row>
    <row r="16" spans="1:14">
      <c r="A16" s="89" t="s">
        <v>19</v>
      </c>
      <c r="B16" s="90"/>
      <c r="C16" s="19" t="s">
        <v>20</v>
      </c>
      <c r="D16" s="9">
        <v>30000</v>
      </c>
      <c r="E16" s="9">
        <f t="shared" si="1"/>
        <v>20000</v>
      </c>
      <c r="F16" s="9">
        <v>16977</v>
      </c>
      <c r="G16" s="10">
        <f t="shared" si="2"/>
        <v>84.885000000000005</v>
      </c>
      <c r="H16" s="11">
        <f>E16-F16</f>
        <v>3023</v>
      </c>
    </row>
    <row r="17" spans="1:8">
      <c r="A17" s="89" t="s">
        <v>85</v>
      </c>
      <c r="B17" s="90"/>
      <c r="C17" s="19" t="s">
        <v>86</v>
      </c>
      <c r="D17" s="9">
        <v>551</v>
      </c>
      <c r="E17" s="9">
        <f t="shared" si="1"/>
        <v>367.33333333333331</v>
      </c>
      <c r="F17" s="9">
        <v>181</v>
      </c>
      <c r="G17" s="10">
        <f t="shared" si="2"/>
        <v>49.274047186932854</v>
      </c>
      <c r="H17" s="11">
        <f>E17-F17</f>
        <v>186.33333333333331</v>
      </c>
    </row>
    <row r="18" spans="1:8">
      <c r="A18" s="21" t="s">
        <v>23</v>
      </c>
      <c r="B18" s="22"/>
      <c r="C18" s="23">
        <v>225</v>
      </c>
      <c r="D18" s="24">
        <v>65800</v>
      </c>
      <c r="E18" s="9">
        <f t="shared" si="1"/>
        <v>43866.666666666664</v>
      </c>
      <c r="F18" s="24">
        <v>13933</v>
      </c>
      <c r="G18" s="10">
        <f t="shared" si="2"/>
        <v>31.762158054711247</v>
      </c>
      <c r="H18" s="11">
        <f>E18-F18</f>
        <v>29933.666666666664</v>
      </c>
    </row>
    <row r="19" spans="1:8">
      <c r="A19" s="21" t="s">
        <v>24</v>
      </c>
      <c r="B19" s="22"/>
      <c r="C19" s="23">
        <v>226</v>
      </c>
      <c r="D19" s="24">
        <v>9449</v>
      </c>
      <c r="E19" s="9">
        <f t="shared" si="1"/>
        <v>6299.333333333333</v>
      </c>
      <c r="F19" s="24">
        <v>3404</v>
      </c>
      <c r="G19" s="10">
        <f t="shared" si="2"/>
        <v>54.037464281934596</v>
      </c>
      <c r="H19" s="11">
        <f t="shared" si="0"/>
        <v>2895.333333333333</v>
      </c>
    </row>
    <row r="20" spans="1:8">
      <c r="A20" s="21" t="s">
        <v>25</v>
      </c>
      <c r="B20" s="22"/>
      <c r="C20" s="18">
        <v>227</v>
      </c>
      <c r="D20" s="9">
        <v>4500</v>
      </c>
      <c r="E20" s="9">
        <f t="shared" si="1"/>
        <v>3000</v>
      </c>
      <c r="F20" s="9"/>
      <c r="G20" s="10">
        <f t="shared" si="2"/>
        <v>0</v>
      </c>
      <c r="H20" s="11">
        <f t="shared" si="0"/>
        <v>3000</v>
      </c>
    </row>
    <row r="21" spans="1:8" ht="12" customHeight="1">
      <c r="A21" s="125" t="s">
        <v>26</v>
      </c>
      <c r="B21" s="126"/>
      <c r="C21" s="25">
        <v>291</v>
      </c>
      <c r="D21" s="26">
        <v>57283</v>
      </c>
      <c r="E21" s="9">
        <f t="shared" si="1"/>
        <v>38188.666666666664</v>
      </c>
      <c r="F21" s="26">
        <v>15306</v>
      </c>
      <c r="G21" s="10">
        <f>SUM(F21/E21*100)</f>
        <v>40.079953913028298</v>
      </c>
      <c r="H21" s="11">
        <f t="shared" si="0"/>
        <v>22882.666666666664</v>
      </c>
    </row>
    <row r="22" spans="1:8">
      <c r="A22" s="89" t="s">
        <v>27</v>
      </c>
      <c r="B22" s="90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si="0"/>
        <v>0</v>
      </c>
    </row>
    <row r="23" spans="1:8" ht="12" customHeight="1">
      <c r="A23" s="125" t="s">
        <v>28</v>
      </c>
      <c r="B23" s="126"/>
      <c r="C23" s="25" t="s">
        <v>29</v>
      </c>
      <c r="D23" s="26">
        <v>59856</v>
      </c>
      <c r="E23" s="9">
        <f t="shared" si="1"/>
        <v>39904</v>
      </c>
      <c r="F23" s="26">
        <v>47061</v>
      </c>
      <c r="G23" s="10">
        <f>SUM(F23/E23*100)</f>
        <v>117.93554530874097</v>
      </c>
      <c r="H23" s="11">
        <f t="shared" si="0"/>
        <v>-7157</v>
      </c>
    </row>
    <row r="24" spans="1:8">
      <c r="A24" s="6" t="s">
        <v>30</v>
      </c>
      <c r="B24" s="7"/>
      <c r="C24" s="25">
        <v>346</v>
      </c>
      <c r="D24" s="26">
        <v>35345</v>
      </c>
      <c r="E24" s="9">
        <f t="shared" si="1"/>
        <v>23563.333333333332</v>
      </c>
      <c r="F24" s="26">
        <v>3379</v>
      </c>
      <c r="G24" s="10">
        <f>F24/E24*100</f>
        <v>14.340076389871271</v>
      </c>
      <c r="H24" s="11">
        <f t="shared" si="0"/>
        <v>20184.333333333332</v>
      </c>
    </row>
    <row r="25" spans="1:8">
      <c r="A25" s="21" t="s">
        <v>31</v>
      </c>
      <c r="B25" s="22"/>
      <c r="C25" s="27" t="s">
        <v>32</v>
      </c>
      <c r="D25" s="28">
        <v>500</v>
      </c>
      <c r="E25" s="9">
        <f t="shared" si="1"/>
        <v>333.33333333333331</v>
      </c>
      <c r="F25" s="28"/>
      <c r="G25" s="10"/>
      <c r="H25" s="11">
        <f>E25-F25</f>
        <v>333.33333333333331</v>
      </c>
    </row>
    <row r="26" spans="1:8">
      <c r="A26" s="21" t="s">
        <v>33</v>
      </c>
      <c r="B26" s="22"/>
      <c r="C26" s="27" t="s">
        <v>34</v>
      </c>
      <c r="D26" s="28">
        <v>83400</v>
      </c>
      <c r="E26" s="9">
        <f t="shared" si="1"/>
        <v>55600</v>
      </c>
      <c r="F26" s="28">
        <v>53211</v>
      </c>
      <c r="G26" s="10">
        <f>F26/E26*100</f>
        <v>95.703237410071935</v>
      </c>
      <c r="H26" s="11">
        <f t="shared" si="0"/>
        <v>2389</v>
      </c>
    </row>
    <row r="27" spans="1:8">
      <c r="A27" s="127" t="s">
        <v>35</v>
      </c>
      <c r="B27" s="128"/>
      <c r="C27" s="27" t="s">
        <v>36</v>
      </c>
      <c r="D27" s="28">
        <v>54487</v>
      </c>
      <c r="E27" s="9">
        <f t="shared" si="1"/>
        <v>36324.666666666664</v>
      </c>
      <c r="F27" s="28">
        <v>32932</v>
      </c>
      <c r="G27" s="10">
        <v>0</v>
      </c>
      <c r="H27" s="11">
        <f t="shared" si="0"/>
        <v>3392.6666666666642</v>
      </c>
    </row>
    <row r="28" spans="1:8">
      <c r="A28" s="89" t="s">
        <v>37</v>
      </c>
      <c r="B28" s="90"/>
      <c r="C28" s="29" t="s">
        <v>38</v>
      </c>
      <c r="D28" s="9">
        <v>3000</v>
      </c>
      <c r="E28" s="9">
        <f t="shared" si="1"/>
        <v>2000</v>
      </c>
      <c r="F28" s="9"/>
      <c r="G28" s="10">
        <f>SUM(F28/E28*100)</f>
        <v>0</v>
      </c>
      <c r="H28" s="11">
        <f>E28-F28</f>
        <v>2000</v>
      </c>
    </row>
    <row r="29" spans="1:8">
      <c r="A29" s="89" t="s">
        <v>39</v>
      </c>
      <c r="B29" s="90"/>
      <c r="C29" s="29" t="s">
        <v>40</v>
      </c>
      <c r="D29" s="9">
        <v>346000</v>
      </c>
      <c r="E29" s="9">
        <f t="shared" si="1"/>
        <v>230666.66666666666</v>
      </c>
      <c r="F29" s="9">
        <v>145972</v>
      </c>
      <c r="G29" s="10">
        <f>SUM(F29/E29*100)</f>
        <v>63.282658959537571</v>
      </c>
      <c r="H29" s="11">
        <f>E29-F29</f>
        <v>84694.666666666657</v>
      </c>
    </row>
    <row r="30" spans="1:8">
      <c r="A30" s="89" t="s">
        <v>37</v>
      </c>
      <c r="B30" s="90"/>
      <c r="C30" s="29" t="s">
        <v>41</v>
      </c>
      <c r="D30" s="9">
        <v>34500</v>
      </c>
      <c r="E30" s="9">
        <f t="shared" si="1"/>
        <v>23000</v>
      </c>
      <c r="F30" s="9">
        <v>34500</v>
      </c>
      <c r="G30" s="10">
        <f>SUM(F30/E30*100)</f>
        <v>150</v>
      </c>
      <c r="H30" s="11">
        <f>E30-F30</f>
        <v>-11500</v>
      </c>
    </row>
    <row r="31" spans="1:8">
      <c r="A31" s="89" t="s">
        <v>42</v>
      </c>
      <c r="B31" s="90"/>
      <c r="C31" s="29" t="s">
        <v>43</v>
      </c>
      <c r="D31" s="9">
        <v>321513</v>
      </c>
      <c r="E31" s="9">
        <f t="shared" si="1"/>
        <v>214342</v>
      </c>
      <c r="F31" s="9">
        <v>179054</v>
      </c>
      <c r="G31" s="10">
        <f>SUM(F31/E31*100)</f>
        <v>83.53659105541611</v>
      </c>
      <c r="H31" s="11">
        <f t="shared" si="0"/>
        <v>35288</v>
      </c>
    </row>
    <row r="32" spans="1:8">
      <c r="A32" s="89" t="s">
        <v>44</v>
      </c>
      <c r="B32" s="90"/>
      <c r="C32" s="29" t="s">
        <v>45</v>
      </c>
      <c r="D32" s="9">
        <v>243500</v>
      </c>
      <c r="E32" s="9">
        <f t="shared" si="1"/>
        <v>162333.33333333334</v>
      </c>
      <c r="F32" s="9">
        <v>93875</v>
      </c>
      <c r="G32" s="10">
        <f>SUM(F32/E32*100)</f>
        <v>57.828542094455848</v>
      </c>
      <c r="H32" s="11">
        <f t="shared" si="0"/>
        <v>68458.333333333343</v>
      </c>
    </row>
    <row r="33" spans="1:8" ht="12.75" customHeight="1">
      <c r="A33" s="87" t="s">
        <v>46</v>
      </c>
      <c r="B33" s="88"/>
      <c r="C33" s="23"/>
      <c r="D33" s="28">
        <f>SUM(D9:D32)</f>
        <v>2381383</v>
      </c>
      <c r="E33" s="9">
        <f t="shared" si="1"/>
        <v>1587588.6666666667</v>
      </c>
      <c r="F33" s="28">
        <f>SUM(F9:F32)</f>
        <v>1368541</v>
      </c>
      <c r="G33" s="10">
        <f>F33/E33*100</f>
        <v>86.202492417221421</v>
      </c>
      <c r="H33" s="11">
        <f t="shared" si="0"/>
        <v>219047.66666666674</v>
      </c>
    </row>
    <row r="34" spans="1:8">
      <c r="A34" s="84" t="s">
        <v>47</v>
      </c>
      <c r="B34" s="85"/>
      <c r="C34" s="8"/>
      <c r="D34" s="34">
        <v>644100</v>
      </c>
      <c r="E34" s="9">
        <f t="shared" si="1"/>
        <v>429400</v>
      </c>
      <c r="F34" s="34">
        <v>437708</v>
      </c>
      <c r="G34" s="10">
        <f>F34/E34*100</f>
        <v>101.93479273404751</v>
      </c>
      <c r="H34" s="11">
        <f t="shared" si="0"/>
        <v>-8308</v>
      </c>
    </row>
    <row r="35" spans="1:8">
      <c r="A35" s="119" t="s">
        <v>48</v>
      </c>
      <c r="B35" s="120"/>
      <c r="C35" s="35"/>
      <c r="D35" s="36">
        <v>650383</v>
      </c>
      <c r="E35" s="9">
        <f t="shared" si="1"/>
        <v>433588.66666666669</v>
      </c>
      <c r="F35" s="36">
        <v>391289</v>
      </c>
      <c r="G35" s="10">
        <f>F35/E35*100</f>
        <v>90.244286827915246</v>
      </c>
      <c r="H35" s="37">
        <f t="shared" si="0"/>
        <v>42299.666666666686</v>
      </c>
    </row>
    <row r="37" spans="1:8" ht="27" customHeight="1">
      <c r="A37" s="123" t="s">
        <v>49</v>
      </c>
      <c r="B37" s="124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965200</v>
      </c>
      <c r="D38" s="34">
        <f>SUM(C38/12*8)</f>
        <v>643466.66666666663</v>
      </c>
      <c r="E38" s="28">
        <v>723033</v>
      </c>
      <c r="F38" s="28">
        <f t="shared" ref="F38:F43" si="3">SUM(E38/D38*100)</f>
        <v>112.36526108578533</v>
      </c>
      <c r="G38" s="40">
        <f>E38-D38</f>
        <v>79566.333333333372</v>
      </c>
      <c r="H38" s="41"/>
    </row>
    <row r="39" spans="1:8" ht="12.75" customHeight="1">
      <c r="A39" s="119" t="s">
        <v>55</v>
      </c>
      <c r="B39" s="120"/>
      <c r="C39" s="28">
        <v>0</v>
      </c>
      <c r="D39" s="34">
        <f t="shared" ref="D39:D52" si="4">SUM(C39/12*8)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9" t="s">
        <v>56</v>
      </c>
      <c r="B40" s="120"/>
      <c r="C40" s="28">
        <v>83400</v>
      </c>
      <c r="D40" s="34">
        <f t="shared" si="4"/>
        <v>55600</v>
      </c>
      <c r="E40" s="28">
        <v>62550</v>
      </c>
      <c r="F40" s="28">
        <f t="shared" si="3"/>
        <v>112.5</v>
      </c>
      <c r="G40" s="40">
        <f t="shared" ref="G40:G54" si="5">SUM(E40-D40)</f>
        <v>6950</v>
      </c>
      <c r="H40" s="41"/>
    </row>
    <row r="41" spans="1:8" ht="12.75" customHeight="1">
      <c r="A41" s="119" t="s">
        <v>57</v>
      </c>
      <c r="B41" s="120"/>
      <c r="C41" s="28">
        <v>196000</v>
      </c>
      <c r="D41" s="34">
        <f t="shared" si="4"/>
        <v>130666.66666666667</v>
      </c>
      <c r="E41" s="28">
        <v>115000</v>
      </c>
      <c r="F41" s="28">
        <f t="shared" si="3"/>
        <v>88.010204081632651</v>
      </c>
      <c r="G41" s="40">
        <f>SUM(E41-D41)</f>
        <v>-15666.666666666672</v>
      </c>
      <c r="H41" s="41"/>
    </row>
    <row r="42" spans="1:8" ht="12.75" customHeight="1">
      <c r="A42" s="119" t="s">
        <v>58</v>
      </c>
      <c r="B42" s="120"/>
      <c r="C42" s="28">
        <v>700000</v>
      </c>
      <c r="D42" s="34">
        <f t="shared" si="4"/>
        <v>466666.66666666669</v>
      </c>
      <c r="E42" s="28">
        <v>525000</v>
      </c>
      <c r="F42" s="28">
        <f t="shared" si="3"/>
        <v>112.5</v>
      </c>
      <c r="G42" s="40">
        <f t="shared" si="5"/>
        <v>58333.333333333314</v>
      </c>
      <c r="H42" s="41"/>
    </row>
    <row r="43" spans="1:8" ht="12.75" customHeight="1">
      <c r="A43" s="119" t="s">
        <v>59</v>
      </c>
      <c r="B43" s="120"/>
      <c r="C43" s="28">
        <v>106600</v>
      </c>
      <c r="D43" s="34">
        <f t="shared" si="4"/>
        <v>71066.666666666672</v>
      </c>
      <c r="E43" s="28">
        <v>106600</v>
      </c>
      <c r="F43" s="28">
        <f t="shared" si="3"/>
        <v>150</v>
      </c>
      <c r="G43" s="40">
        <f>SUM(E43-D43)</f>
        <v>35533.333333333328</v>
      </c>
      <c r="H43" s="41"/>
    </row>
    <row r="44" spans="1:8" ht="12.75" customHeight="1">
      <c r="A44" s="119" t="s">
        <v>60</v>
      </c>
      <c r="B44" s="120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9"/>
      <c r="B45" s="120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84" t="s">
        <v>61</v>
      </c>
      <c r="B46" s="42"/>
      <c r="C46" s="34">
        <v>8400</v>
      </c>
      <c r="D46" s="34">
        <f t="shared" si="4"/>
        <v>5600</v>
      </c>
      <c r="E46" s="34">
        <v>4161</v>
      </c>
      <c r="F46" s="28">
        <f>E46/D46*100</f>
        <v>74.303571428571431</v>
      </c>
      <c r="G46" s="40">
        <f t="shared" si="5"/>
        <v>-1439</v>
      </c>
      <c r="H46" s="40"/>
    </row>
    <row r="47" spans="1:8" ht="12.75" customHeight="1">
      <c r="A47" s="43" t="s">
        <v>62</v>
      </c>
      <c r="B47" s="43"/>
      <c r="C47" s="34">
        <v>0</v>
      </c>
      <c r="D47" s="34">
        <f t="shared" si="4"/>
        <v>0</v>
      </c>
      <c r="E47" s="34">
        <v>19</v>
      </c>
      <c r="F47" s="28"/>
      <c r="G47" s="40">
        <f t="shared" si="5"/>
        <v>19</v>
      </c>
      <c r="H47" s="40"/>
    </row>
    <row r="48" spans="1:8" ht="12.75" customHeight="1">
      <c r="A48" s="119" t="s">
        <v>63</v>
      </c>
      <c r="B48" s="120"/>
      <c r="C48" s="34">
        <v>13000</v>
      </c>
      <c r="D48" s="34">
        <f t="shared" si="4"/>
        <v>8666.6666666666661</v>
      </c>
      <c r="E48" s="34">
        <v>1828</v>
      </c>
      <c r="F48" s="28">
        <f>E48/D48*100</f>
        <v>21.092307692307692</v>
      </c>
      <c r="G48" s="40">
        <f t="shared" si="5"/>
        <v>-6838.6666666666661</v>
      </c>
      <c r="H48" s="40"/>
    </row>
    <row r="49" spans="1:8">
      <c r="A49" s="119" t="s">
        <v>64</v>
      </c>
      <c r="B49" s="120"/>
      <c r="C49" s="34">
        <v>24400</v>
      </c>
      <c r="D49" s="34">
        <f t="shared" si="4"/>
        <v>16266.666666666666</v>
      </c>
      <c r="E49" s="34">
        <v>19892</v>
      </c>
      <c r="F49" s="28">
        <f>SUM(E49/D49*100)</f>
        <v>122.28688524590163</v>
      </c>
      <c r="G49" s="40">
        <f t="shared" si="5"/>
        <v>3625.3333333333339</v>
      </c>
      <c r="H49" s="40"/>
    </row>
    <row r="50" spans="1:8" ht="12.75" customHeight="1">
      <c r="A50" s="119" t="s">
        <v>65</v>
      </c>
      <c r="B50" s="120"/>
      <c r="C50" s="34">
        <v>279283</v>
      </c>
      <c r="D50" s="34">
        <f t="shared" si="4"/>
        <v>186188.66666666666</v>
      </c>
      <c r="E50" s="34">
        <v>20996</v>
      </c>
      <c r="F50" s="28">
        <f>SUM(E50/D50*100)</f>
        <v>11.276733635774466</v>
      </c>
      <c r="G50" s="40">
        <f t="shared" si="5"/>
        <v>-165192.66666666666</v>
      </c>
      <c r="H50" s="40"/>
    </row>
    <row r="51" spans="1:8" ht="12.75" customHeight="1">
      <c r="A51" s="119" t="s">
        <v>66</v>
      </c>
      <c r="B51" s="120"/>
      <c r="C51" s="34">
        <v>2100</v>
      </c>
      <c r="D51" s="34">
        <f t="shared" si="4"/>
        <v>1400</v>
      </c>
      <c r="E51" s="34">
        <v>0</v>
      </c>
      <c r="F51" s="28"/>
      <c r="G51" s="40">
        <f t="shared" si="5"/>
        <v>-1400</v>
      </c>
      <c r="H51" s="40"/>
    </row>
    <row r="52" spans="1:8" ht="12.75" customHeight="1">
      <c r="A52" s="119" t="s">
        <v>67</v>
      </c>
      <c r="B52" s="120"/>
      <c r="C52" s="34">
        <v>0</v>
      </c>
      <c r="D52" s="34">
        <f t="shared" si="4"/>
        <v>0</v>
      </c>
      <c r="E52" s="34">
        <v>0</v>
      </c>
      <c r="F52" s="34"/>
      <c r="G52" s="40">
        <f t="shared" si="5"/>
        <v>0</v>
      </c>
      <c r="H52" s="40"/>
    </row>
    <row r="53" spans="1:8">
      <c r="A53" s="119" t="s">
        <v>68</v>
      </c>
      <c r="B53" s="120"/>
      <c r="C53" s="34">
        <f>SUM(C46:C52)</f>
        <v>327183</v>
      </c>
      <c r="D53" s="34">
        <f>SUM(D46:D52)</f>
        <v>218122</v>
      </c>
      <c r="E53" s="34">
        <f>SUM(E46:E52)</f>
        <v>46896</v>
      </c>
      <c r="F53" s="44">
        <f>SUM(E53/D53*100)</f>
        <v>21.499894554423669</v>
      </c>
      <c r="G53" s="40">
        <f t="shared" si="5"/>
        <v>-171226</v>
      </c>
      <c r="H53" s="40"/>
    </row>
    <row r="54" spans="1:8">
      <c r="A54" s="45" t="s">
        <v>69</v>
      </c>
      <c r="B54" s="46"/>
      <c r="C54" s="34">
        <f>SUM(C38,C53,C40,C41,C42,C43,C39,C45,C44)</f>
        <v>2378383</v>
      </c>
      <c r="D54" s="34">
        <f>SUM(D38+D39+D40+D41+D42+D53+D43+D44+D45)</f>
        <v>1585588.6666666667</v>
      </c>
      <c r="E54" s="34">
        <f>SUM(E38+E39+E40+E41+E42+E53+E43+E44+E45)</f>
        <v>1579079</v>
      </c>
      <c r="F54" s="34">
        <f>E54/D54*100</f>
        <v>99.58944795686817</v>
      </c>
      <c r="G54" s="40">
        <f t="shared" si="5"/>
        <v>-6509.6666666667443</v>
      </c>
      <c r="H54" s="40"/>
    </row>
    <row r="56" spans="1:8" ht="21" customHeight="1">
      <c r="E56" s="129"/>
      <c r="F56" s="129"/>
      <c r="G56" s="129"/>
    </row>
    <row r="57" spans="1:8" ht="12.75" customHeight="1"/>
    <row r="58" spans="1:8">
      <c r="E58" s="129"/>
      <c r="F58" s="129"/>
    </row>
    <row r="59" spans="1:8" ht="12.75" customHeight="1"/>
    <row r="60" spans="1:8" ht="12.75" customHeight="1"/>
  </sheetData>
  <mergeCells count="24">
    <mergeCell ref="E58:F58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3:B53"/>
    <mergeCell ref="E56:G56"/>
    <mergeCell ref="A41:B41"/>
    <mergeCell ref="B4:H4"/>
    <mergeCell ref="B5:F5"/>
    <mergeCell ref="C6:F6"/>
    <mergeCell ref="A8:B8"/>
    <mergeCell ref="A21:B21"/>
    <mergeCell ref="A23:B23"/>
    <mergeCell ref="A27:B27"/>
    <mergeCell ref="A35:B35"/>
    <mergeCell ref="A37:B37"/>
    <mergeCell ref="A39:B39"/>
    <mergeCell ref="A40:B40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topLeftCell="A7" workbookViewId="0">
      <selection activeCell="F33" sqref="F3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90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93" t="s">
        <v>5</v>
      </c>
      <c r="D8" s="4" t="s">
        <v>6</v>
      </c>
      <c r="E8" s="4" t="s">
        <v>91</v>
      </c>
      <c r="F8" s="4" t="s">
        <v>92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750375</v>
      </c>
      <c r="E9" s="9">
        <f>SUM(D9/12*10)</f>
        <v>625312.5</v>
      </c>
      <c r="F9" s="9">
        <v>632474</v>
      </c>
      <c r="G9" s="10">
        <f>F9/E9*100</f>
        <v>101.14526736631684</v>
      </c>
      <c r="H9" s="11">
        <f t="shared" ref="H9:H35" si="0">E9-F9</f>
        <v>-7161.5</v>
      </c>
    </row>
    <row r="10" spans="1:14">
      <c r="A10" s="96" t="s">
        <v>12</v>
      </c>
      <c r="B10" s="97"/>
      <c r="C10" s="8">
        <v>213</v>
      </c>
      <c r="D10" s="9">
        <v>227499</v>
      </c>
      <c r="E10" s="9">
        <f t="shared" ref="E10:E35" si="1">SUM(D10/12*10)</f>
        <v>189582.5</v>
      </c>
      <c r="F10" s="9">
        <v>191668</v>
      </c>
      <c r="G10" s="10">
        <f>F10/E10*100</f>
        <v>101.10004879142326</v>
      </c>
      <c r="H10" s="11">
        <f t="shared" si="0"/>
        <v>-2085.5</v>
      </c>
    </row>
    <row r="11" spans="1:14">
      <c r="A11" s="96" t="s">
        <v>13</v>
      </c>
      <c r="B11" s="97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59399</v>
      </c>
      <c r="E12" s="9">
        <f t="shared" si="1"/>
        <v>49499.166666666672</v>
      </c>
      <c r="F12" s="17">
        <v>44375</v>
      </c>
      <c r="G12" s="10">
        <f>F12/E12*100</f>
        <v>89.647973871613999</v>
      </c>
      <c r="H12" s="11">
        <f t="shared" si="0"/>
        <v>5124.1666666666715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1083.3333333333333</v>
      </c>
      <c r="F13" s="9">
        <v>1300</v>
      </c>
      <c r="G13" s="20"/>
      <c r="H13" s="11">
        <f t="shared" si="0"/>
        <v>-216.66666666666674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2000</v>
      </c>
      <c r="F14" s="9">
        <v>2400</v>
      </c>
      <c r="G14" s="20"/>
      <c r="H14" s="11">
        <f>E14-F14</f>
        <v>-400</v>
      </c>
    </row>
    <row r="15" spans="1:14">
      <c r="A15" s="14" t="s">
        <v>21</v>
      </c>
      <c r="B15" s="15"/>
      <c r="C15" s="19" t="s">
        <v>22</v>
      </c>
      <c r="D15" s="9">
        <v>51600</v>
      </c>
      <c r="E15" s="9">
        <f t="shared" si="1"/>
        <v>43000</v>
      </c>
      <c r="F15" s="9">
        <v>39750</v>
      </c>
      <c r="G15" s="10">
        <f t="shared" ref="G15:G20" si="2">F15/E15*100</f>
        <v>92.441860465116278</v>
      </c>
      <c r="H15" s="11">
        <f t="shared" si="0"/>
        <v>3250</v>
      </c>
    </row>
    <row r="16" spans="1:14">
      <c r="A16" s="96" t="s">
        <v>19</v>
      </c>
      <c r="B16" s="97"/>
      <c r="C16" s="19" t="s">
        <v>20</v>
      </c>
      <c r="D16" s="9">
        <v>30000</v>
      </c>
      <c r="E16" s="9">
        <f t="shared" si="1"/>
        <v>25000</v>
      </c>
      <c r="F16" s="9">
        <v>16977</v>
      </c>
      <c r="G16" s="10">
        <f t="shared" si="2"/>
        <v>67.908000000000001</v>
      </c>
      <c r="H16" s="11">
        <f>E16-F16</f>
        <v>8023</v>
      </c>
    </row>
    <row r="17" spans="1:8">
      <c r="A17" s="96" t="s">
        <v>85</v>
      </c>
      <c r="B17" s="97"/>
      <c r="C17" s="19" t="s">
        <v>86</v>
      </c>
      <c r="D17" s="9">
        <v>551</v>
      </c>
      <c r="E17" s="9">
        <f t="shared" si="1"/>
        <v>459.16666666666663</v>
      </c>
      <c r="F17" s="9">
        <v>305</v>
      </c>
      <c r="G17" s="10">
        <f t="shared" si="2"/>
        <v>66.424682395644282</v>
      </c>
      <c r="H17" s="11">
        <f>E17-F17</f>
        <v>154.16666666666663</v>
      </c>
    </row>
    <row r="18" spans="1:8">
      <c r="A18" s="21" t="s">
        <v>23</v>
      </c>
      <c r="B18" s="22"/>
      <c r="C18" s="23">
        <v>225</v>
      </c>
      <c r="D18" s="24">
        <v>33933</v>
      </c>
      <c r="E18" s="9">
        <f t="shared" si="1"/>
        <v>28277.5</v>
      </c>
      <c r="F18" s="24">
        <v>13933</v>
      </c>
      <c r="G18" s="10">
        <f t="shared" si="2"/>
        <v>49.272389709132703</v>
      </c>
      <c r="H18" s="11">
        <f>E18-F18</f>
        <v>14344.5</v>
      </c>
    </row>
    <row r="19" spans="1:8">
      <c r="A19" s="21" t="s">
        <v>24</v>
      </c>
      <c r="B19" s="22"/>
      <c r="C19" s="23">
        <v>226</v>
      </c>
      <c r="D19" s="24">
        <v>9449</v>
      </c>
      <c r="E19" s="9">
        <f t="shared" si="1"/>
        <v>7874.1666666666661</v>
      </c>
      <c r="F19" s="24">
        <v>3404</v>
      </c>
      <c r="G19" s="10">
        <f t="shared" si="2"/>
        <v>43.229971425547681</v>
      </c>
      <c r="H19" s="11">
        <f t="shared" si="0"/>
        <v>4470.1666666666661</v>
      </c>
    </row>
    <row r="20" spans="1:8">
      <c r="A20" s="21" t="s">
        <v>25</v>
      </c>
      <c r="B20" s="22"/>
      <c r="C20" s="18">
        <v>227</v>
      </c>
      <c r="D20" s="9">
        <v>3950</v>
      </c>
      <c r="E20" s="9">
        <f t="shared" si="1"/>
        <v>3291.666666666667</v>
      </c>
      <c r="F20" s="9"/>
      <c r="G20" s="10">
        <f t="shared" si="2"/>
        <v>0</v>
      </c>
      <c r="H20" s="11">
        <f t="shared" si="0"/>
        <v>3291.666666666667</v>
      </c>
    </row>
    <row r="21" spans="1:8" ht="12" customHeight="1">
      <c r="A21" s="125" t="s">
        <v>26</v>
      </c>
      <c r="B21" s="126"/>
      <c r="C21" s="25">
        <v>291</v>
      </c>
      <c r="D21" s="26">
        <v>57583</v>
      </c>
      <c r="E21" s="9">
        <f t="shared" si="1"/>
        <v>47985.833333333328</v>
      </c>
      <c r="F21" s="26">
        <v>20319</v>
      </c>
      <c r="G21" s="10">
        <f>SUM(F21/E21*100)</f>
        <v>42.343747286525542</v>
      </c>
      <c r="H21" s="11">
        <f t="shared" si="0"/>
        <v>27666.833333333328</v>
      </c>
    </row>
    <row r="22" spans="1:8">
      <c r="A22" s="96" t="s">
        <v>27</v>
      </c>
      <c r="B22" s="97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si="0"/>
        <v>0</v>
      </c>
    </row>
    <row r="23" spans="1:8" ht="12" customHeight="1">
      <c r="A23" s="125" t="s">
        <v>28</v>
      </c>
      <c r="B23" s="126"/>
      <c r="C23" s="25" t="s">
        <v>29</v>
      </c>
      <c r="D23" s="26">
        <v>59856</v>
      </c>
      <c r="E23" s="9">
        <f t="shared" si="1"/>
        <v>49880</v>
      </c>
      <c r="F23" s="26">
        <v>58831</v>
      </c>
      <c r="G23" s="10">
        <f>SUM(F23/E23*100)</f>
        <v>117.94506816359262</v>
      </c>
      <c r="H23" s="11">
        <f t="shared" si="0"/>
        <v>-8951</v>
      </c>
    </row>
    <row r="24" spans="1:8">
      <c r="A24" s="6" t="s">
        <v>30</v>
      </c>
      <c r="B24" s="7"/>
      <c r="C24" s="25">
        <v>346</v>
      </c>
      <c r="D24" s="26">
        <v>29538</v>
      </c>
      <c r="E24" s="9">
        <f t="shared" si="1"/>
        <v>24615</v>
      </c>
      <c r="F24" s="26">
        <v>3379</v>
      </c>
      <c r="G24" s="10">
        <f>F24/E24*100</f>
        <v>13.727401990656105</v>
      </c>
      <c r="H24" s="11">
        <f t="shared" si="0"/>
        <v>21236</v>
      </c>
    </row>
    <row r="25" spans="1:8">
      <c r="A25" s="21" t="s">
        <v>31</v>
      </c>
      <c r="B25" s="22"/>
      <c r="C25" s="27" t="s">
        <v>32</v>
      </c>
      <c r="D25" s="28">
        <v>1680</v>
      </c>
      <c r="E25" s="9">
        <f t="shared" si="1"/>
        <v>1400</v>
      </c>
      <c r="F25" s="28">
        <v>1680</v>
      </c>
      <c r="G25" s="10"/>
      <c r="H25" s="11">
        <f>E25-F25</f>
        <v>-280</v>
      </c>
    </row>
    <row r="26" spans="1:8">
      <c r="A26" s="21" t="s">
        <v>33</v>
      </c>
      <c r="B26" s="22"/>
      <c r="C26" s="27" t="s">
        <v>34</v>
      </c>
      <c r="D26" s="28">
        <v>83400</v>
      </c>
      <c r="E26" s="9">
        <f t="shared" si="1"/>
        <v>69500</v>
      </c>
      <c r="F26" s="28">
        <v>66335</v>
      </c>
      <c r="G26" s="10">
        <f>F26/E26*100</f>
        <v>95.446043165467628</v>
      </c>
      <c r="H26" s="11">
        <f t="shared" si="0"/>
        <v>3165</v>
      </c>
    </row>
    <row r="27" spans="1:8">
      <c r="A27" s="127" t="s">
        <v>35</v>
      </c>
      <c r="B27" s="128"/>
      <c r="C27" s="27" t="s">
        <v>36</v>
      </c>
      <c r="D27" s="28">
        <v>43432</v>
      </c>
      <c r="E27" s="9">
        <f t="shared" si="1"/>
        <v>36193.333333333336</v>
      </c>
      <c r="F27" s="28">
        <v>43432</v>
      </c>
      <c r="G27" s="10">
        <v>0</v>
      </c>
      <c r="H27" s="11">
        <f t="shared" si="0"/>
        <v>-7238.6666666666642</v>
      </c>
    </row>
    <row r="28" spans="1:8">
      <c r="A28" s="96" t="s">
        <v>37</v>
      </c>
      <c r="B28" s="97"/>
      <c r="C28" s="29" t="s">
        <v>38</v>
      </c>
      <c r="D28" s="9">
        <v>3000</v>
      </c>
      <c r="E28" s="9">
        <f t="shared" si="1"/>
        <v>2500</v>
      </c>
      <c r="F28" s="9"/>
      <c r="G28" s="10">
        <f>SUM(F28/E28*100)</f>
        <v>0</v>
      </c>
      <c r="H28" s="11">
        <f>E28-F28</f>
        <v>2500</v>
      </c>
    </row>
    <row r="29" spans="1:8">
      <c r="A29" s="96" t="s">
        <v>39</v>
      </c>
      <c r="B29" s="97"/>
      <c r="C29" s="29" t="s">
        <v>40</v>
      </c>
      <c r="D29" s="9">
        <v>346000</v>
      </c>
      <c r="E29" s="9">
        <f t="shared" si="1"/>
        <v>288333.33333333331</v>
      </c>
      <c r="F29" s="9">
        <v>160564</v>
      </c>
      <c r="G29" s="10">
        <f>SUM(F29/E29*100)</f>
        <v>55.68693641618497</v>
      </c>
      <c r="H29" s="11">
        <f>E29-F29</f>
        <v>127769.33333333331</v>
      </c>
    </row>
    <row r="30" spans="1:8">
      <c r="A30" s="96" t="s">
        <v>37</v>
      </c>
      <c r="B30" s="97"/>
      <c r="C30" s="29" t="s">
        <v>41</v>
      </c>
      <c r="D30" s="9">
        <v>34500</v>
      </c>
      <c r="E30" s="9">
        <f t="shared" si="1"/>
        <v>28750</v>
      </c>
      <c r="F30" s="9">
        <v>34500</v>
      </c>
      <c r="G30" s="10">
        <f>SUM(F30/E30*100)</f>
        <v>120</v>
      </c>
      <c r="H30" s="11">
        <f>E30-F30</f>
        <v>-5750</v>
      </c>
    </row>
    <row r="31" spans="1:8">
      <c r="A31" s="96" t="s">
        <v>42</v>
      </c>
      <c r="B31" s="97"/>
      <c r="C31" s="29" t="s">
        <v>43</v>
      </c>
      <c r="D31" s="9">
        <v>309063</v>
      </c>
      <c r="E31" s="9">
        <f t="shared" si="1"/>
        <v>257552.5</v>
      </c>
      <c r="F31" s="9">
        <v>242029</v>
      </c>
      <c r="G31" s="10">
        <f>SUM(F31/E31*100)</f>
        <v>93.972685180691315</v>
      </c>
      <c r="H31" s="11">
        <f t="shared" si="0"/>
        <v>15523.5</v>
      </c>
    </row>
    <row r="32" spans="1:8">
      <c r="A32" s="96" t="s">
        <v>44</v>
      </c>
      <c r="B32" s="97"/>
      <c r="C32" s="29" t="s">
        <v>45</v>
      </c>
      <c r="D32" s="9">
        <v>243500</v>
      </c>
      <c r="E32" s="9">
        <f t="shared" si="1"/>
        <v>202916.66666666669</v>
      </c>
      <c r="F32" s="9">
        <v>229115</v>
      </c>
      <c r="G32" s="10">
        <f>SUM(F32/E32*100)</f>
        <v>112.91088295687884</v>
      </c>
      <c r="H32" s="11">
        <f t="shared" si="0"/>
        <v>-26198.333333333314</v>
      </c>
    </row>
    <row r="33" spans="1:8" ht="12.75" customHeight="1">
      <c r="A33" s="94" t="s">
        <v>46</v>
      </c>
      <c r="B33" s="95"/>
      <c r="C33" s="23"/>
      <c r="D33" s="28">
        <f>SUM(D9:D32)</f>
        <v>2382008</v>
      </c>
      <c r="E33" s="9">
        <f t="shared" si="1"/>
        <v>1985006.6666666665</v>
      </c>
      <c r="F33" s="28">
        <f>SUM(F9:F32)</f>
        <v>1806770</v>
      </c>
      <c r="G33" s="10">
        <f>F33/E33*100</f>
        <v>91.02085299461632</v>
      </c>
      <c r="H33" s="11">
        <f t="shared" si="0"/>
        <v>178236.66666666651</v>
      </c>
    </row>
    <row r="34" spans="1:8">
      <c r="A34" s="91" t="s">
        <v>47</v>
      </c>
      <c r="B34" s="92"/>
      <c r="C34" s="8"/>
      <c r="D34" s="34">
        <v>671100</v>
      </c>
      <c r="E34" s="9">
        <f t="shared" si="1"/>
        <v>559250</v>
      </c>
      <c r="F34" s="34">
        <v>567949</v>
      </c>
      <c r="G34" s="10">
        <f>F34/E34*100</f>
        <v>101.55547608404112</v>
      </c>
      <c r="H34" s="11">
        <f t="shared" si="0"/>
        <v>-8699</v>
      </c>
    </row>
    <row r="35" spans="1:8">
      <c r="A35" s="119" t="s">
        <v>48</v>
      </c>
      <c r="B35" s="120"/>
      <c r="C35" s="35"/>
      <c r="D35" s="36">
        <v>646333</v>
      </c>
      <c r="E35" s="9">
        <f t="shared" si="1"/>
        <v>538610.83333333337</v>
      </c>
      <c r="F35" s="36">
        <v>461165</v>
      </c>
      <c r="G35" s="10">
        <f>F35/E35*100</f>
        <v>85.621189077456975</v>
      </c>
      <c r="H35" s="37">
        <f t="shared" si="0"/>
        <v>77445.833333333372</v>
      </c>
    </row>
    <row r="37" spans="1:8" ht="27" customHeight="1">
      <c r="A37" s="123" t="s">
        <v>49</v>
      </c>
      <c r="B37" s="124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965200</v>
      </c>
      <c r="D38" s="34">
        <f>SUM(C38/12*10)</f>
        <v>804333.33333333326</v>
      </c>
      <c r="E38" s="28">
        <v>813533</v>
      </c>
      <c r="F38" s="28">
        <f t="shared" ref="F38:F43" si="3">SUM(E38/D38*100)</f>
        <v>101.14376295068381</v>
      </c>
      <c r="G38" s="40">
        <f>E38-D38</f>
        <v>9199.6666666667443</v>
      </c>
      <c r="H38" s="41"/>
    </row>
    <row r="39" spans="1:8" ht="12.75" customHeight="1">
      <c r="A39" s="119" t="s">
        <v>55</v>
      </c>
      <c r="B39" s="120"/>
      <c r="C39" s="28">
        <v>0</v>
      </c>
      <c r="D39" s="34">
        <f t="shared" ref="D39:D52" si="4">SUM(C39/12*10)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9" t="s">
        <v>56</v>
      </c>
      <c r="B40" s="120"/>
      <c r="C40" s="28">
        <v>83400</v>
      </c>
      <c r="D40" s="34">
        <f t="shared" si="4"/>
        <v>69500</v>
      </c>
      <c r="E40" s="28">
        <v>83400</v>
      </c>
      <c r="F40" s="28">
        <f t="shared" si="3"/>
        <v>120</v>
      </c>
      <c r="G40" s="40">
        <f t="shared" ref="G40:G54" si="5">SUM(E40-D40)</f>
        <v>13900</v>
      </c>
      <c r="H40" s="41"/>
    </row>
    <row r="41" spans="1:8" ht="12.75" customHeight="1">
      <c r="A41" s="119" t="s">
        <v>57</v>
      </c>
      <c r="B41" s="120"/>
      <c r="C41" s="28">
        <v>196000</v>
      </c>
      <c r="D41" s="34">
        <f t="shared" si="4"/>
        <v>163333.33333333334</v>
      </c>
      <c r="E41" s="28">
        <v>115000</v>
      </c>
      <c r="F41" s="28">
        <f t="shared" si="3"/>
        <v>70.408163265306129</v>
      </c>
      <c r="G41" s="40">
        <f>SUM(E41-D41)</f>
        <v>-48333.333333333343</v>
      </c>
      <c r="H41" s="41"/>
    </row>
    <row r="42" spans="1:8" ht="12.75" customHeight="1">
      <c r="A42" s="119" t="s">
        <v>58</v>
      </c>
      <c r="B42" s="120"/>
      <c r="C42" s="28">
        <v>700000</v>
      </c>
      <c r="D42" s="34">
        <f t="shared" si="4"/>
        <v>583333.33333333337</v>
      </c>
      <c r="E42" s="28">
        <v>700000</v>
      </c>
      <c r="F42" s="28">
        <f t="shared" si="3"/>
        <v>120</v>
      </c>
      <c r="G42" s="40">
        <f t="shared" si="5"/>
        <v>116666.66666666663</v>
      </c>
      <c r="H42" s="41"/>
    </row>
    <row r="43" spans="1:8" ht="12.75" customHeight="1">
      <c r="A43" s="119" t="s">
        <v>59</v>
      </c>
      <c r="B43" s="120"/>
      <c r="C43" s="28">
        <v>106045</v>
      </c>
      <c r="D43" s="34">
        <f t="shared" si="4"/>
        <v>88370.833333333343</v>
      </c>
      <c r="E43" s="28">
        <v>106045</v>
      </c>
      <c r="F43" s="28">
        <f t="shared" si="3"/>
        <v>120</v>
      </c>
      <c r="G43" s="40">
        <f>SUM(E43-D43)</f>
        <v>17674.166666666657</v>
      </c>
      <c r="H43" s="41"/>
    </row>
    <row r="44" spans="1:8" ht="12.75" customHeight="1">
      <c r="A44" s="119" t="s">
        <v>60</v>
      </c>
      <c r="B44" s="120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9"/>
      <c r="B45" s="120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91" t="s">
        <v>61</v>
      </c>
      <c r="B46" s="42"/>
      <c r="C46" s="34">
        <v>8400</v>
      </c>
      <c r="D46" s="34">
        <f t="shared" si="4"/>
        <v>7000</v>
      </c>
      <c r="E46" s="34">
        <v>6309</v>
      </c>
      <c r="F46" s="28">
        <f>E46/D46*100</f>
        <v>90.128571428571419</v>
      </c>
      <c r="G46" s="40">
        <f t="shared" si="5"/>
        <v>-691</v>
      </c>
      <c r="H46" s="40"/>
    </row>
    <row r="47" spans="1:8" ht="12.75" customHeight="1">
      <c r="A47" s="43" t="s">
        <v>62</v>
      </c>
      <c r="B47" s="43"/>
      <c r="C47" s="34">
        <v>0</v>
      </c>
      <c r="D47" s="34">
        <f t="shared" si="4"/>
        <v>0</v>
      </c>
      <c r="E47" s="34">
        <v>19</v>
      </c>
      <c r="F47" s="28"/>
      <c r="G47" s="40">
        <f t="shared" si="5"/>
        <v>19</v>
      </c>
      <c r="H47" s="40"/>
    </row>
    <row r="48" spans="1:8" ht="12.75" customHeight="1">
      <c r="A48" s="119" t="s">
        <v>63</v>
      </c>
      <c r="B48" s="120"/>
      <c r="C48" s="34">
        <v>13000</v>
      </c>
      <c r="D48" s="34">
        <f t="shared" si="4"/>
        <v>10833.333333333332</v>
      </c>
      <c r="E48" s="34">
        <v>9591</v>
      </c>
      <c r="F48" s="28">
        <f>E48/D48*100</f>
        <v>88.532307692307697</v>
      </c>
      <c r="G48" s="40">
        <f t="shared" si="5"/>
        <v>-1242.3333333333321</v>
      </c>
      <c r="H48" s="40"/>
    </row>
    <row r="49" spans="1:8">
      <c r="A49" s="119" t="s">
        <v>64</v>
      </c>
      <c r="B49" s="120"/>
      <c r="C49" s="34">
        <v>25580</v>
      </c>
      <c r="D49" s="34">
        <f t="shared" si="4"/>
        <v>21316.666666666664</v>
      </c>
      <c r="E49" s="34">
        <v>24145</v>
      </c>
      <c r="F49" s="28">
        <f>SUM(E49/D49*100)</f>
        <v>113.26817826426898</v>
      </c>
      <c r="G49" s="40">
        <f t="shared" si="5"/>
        <v>2828.3333333333358</v>
      </c>
      <c r="H49" s="40"/>
    </row>
    <row r="50" spans="1:8" ht="12.75" customHeight="1">
      <c r="A50" s="119" t="s">
        <v>65</v>
      </c>
      <c r="B50" s="120"/>
      <c r="C50" s="34">
        <v>279283</v>
      </c>
      <c r="D50" s="34">
        <f t="shared" si="4"/>
        <v>232735.83333333331</v>
      </c>
      <c r="E50" s="34">
        <v>137717</v>
      </c>
      <c r="F50" s="28">
        <f>SUM(E50/D50*100)</f>
        <v>59.173096822935875</v>
      </c>
      <c r="G50" s="40">
        <f t="shared" si="5"/>
        <v>-95018.833333333314</v>
      </c>
      <c r="H50" s="40"/>
    </row>
    <row r="51" spans="1:8" ht="12.75" customHeight="1">
      <c r="A51" s="119" t="s">
        <v>66</v>
      </c>
      <c r="B51" s="120"/>
      <c r="C51" s="34">
        <v>2100</v>
      </c>
      <c r="D51" s="34">
        <f t="shared" si="4"/>
        <v>1750</v>
      </c>
      <c r="E51" s="34">
        <v>0</v>
      </c>
      <c r="F51" s="28"/>
      <c r="G51" s="40">
        <f t="shared" si="5"/>
        <v>-1750</v>
      </c>
      <c r="H51" s="40"/>
    </row>
    <row r="52" spans="1:8" ht="12.75" customHeight="1">
      <c r="A52" s="119" t="s">
        <v>67</v>
      </c>
      <c r="B52" s="120"/>
      <c r="C52" s="34">
        <v>0</v>
      </c>
      <c r="D52" s="34">
        <f t="shared" si="4"/>
        <v>0</v>
      </c>
      <c r="E52" s="34">
        <v>0</v>
      </c>
      <c r="F52" s="34"/>
      <c r="G52" s="40">
        <f t="shared" si="5"/>
        <v>0</v>
      </c>
      <c r="H52" s="40"/>
    </row>
    <row r="53" spans="1:8">
      <c r="A53" s="119" t="s">
        <v>68</v>
      </c>
      <c r="B53" s="120"/>
      <c r="C53" s="34">
        <f>SUM(C46:C52)</f>
        <v>328363</v>
      </c>
      <c r="D53" s="34">
        <f>SUM(D46:D52)</f>
        <v>273635.83333333331</v>
      </c>
      <c r="E53" s="34">
        <f>SUM(E46:E52)</f>
        <v>177781</v>
      </c>
      <c r="F53" s="44">
        <f>SUM(E53/D53*100)</f>
        <v>64.969926575162248</v>
      </c>
      <c r="G53" s="40">
        <f t="shared" si="5"/>
        <v>-95854.833333333314</v>
      </c>
      <c r="H53" s="40"/>
    </row>
    <row r="54" spans="1:8">
      <c r="A54" s="45" t="s">
        <v>69</v>
      </c>
      <c r="B54" s="46"/>
      <c r="C54" s="34">
        <f>SUM(C38,C53,C40,C41,C42,C43,C39,C45,C44)</f>
        <v>2379008</v>
      </c>
      <c r="D54" s="34">
        <f>SUM(D38+D39+D40+D41+D42+D53+D43+D44+D45)</f>
        <v>1982506.6666666665</v>
      </c>
      <c r="E54" s="34">
        <f>SUM(E38+E39+E40+E41+E42+E53+E43+E44+E45)</f>
        <v>1995759</v>
      </c>
      <c r="F54" s="34">
        <f>E54/D54*100</f>
        <v>100.66846349402776</v>
      </c>
      <c r="G54" s="40">
        <f t="shared" si="5"/>
        <v>13252.333333333489</v>
      </c>
      <c r="H54" s="40"/>
    </row>
    <row r="56" spans="1:8" ht="21" customHeight="1">
      <c r="E56" s="129"/>
      <c r="F56" s="129"/>
      <c r="G56" s="129"/>
    </row>
    <row r="57" spans="1:8" ht="12.75" customHeight="1"/>
    <row r="58" spans="1:8">
      <c r="E58" s="129"/>
      <c r="F58" s="129"/>
    </row>
    <row r="59" spans="1:8" ht="12.75" customHeight="1"/>
    <row r="60" spans="1:8" ht="12.75" customHeight="1"/>
  </sheetData>
  <mergeCells count="24">
    <mergeCell ref="E58:F58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3:B53"/>
    <mergeCell ref="E56:G56"/>
    <mergeCell ref="A41:B41"/>
    <mergeCell ref="B4:H4"/>
    <mergeCell ref="B5:F5"/>
    <mergeCell ref="C6:F6"/>
    <mergeCell ref="A8:B8"/>
    <mergeCell ref="A21:B21"/>
    <mergeCell ref="A23:B23"/>
    <mergeCell ref="A27:B27"/>
    <mergeCell ref="A35:B35"/>
    <mergeCell ref="A37:B37"/>
    <mergeCell ref="A39:B39"/>
    <mergeCell ref="A40:B40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0"/>
  <sheetViews>
    <sheetView topLeftCell="A13" workbookViewId="0">
      <selection activeCell="E51" sqref="E51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121" t="s">
        <v>1</v>
      </c>
      <c r="C4" s="121"/>
      <c r="D4" s="121"/>
      <c r="E4" s="121"/>
      <c r="F4" s="121"/>
      <c r="G4" s="121"/>
      <c r="H4" s="121"/>
    </row>
    <row r="5" spans="1:14">
      <c r="B5" s="121" t="s">
        <v>2</v>
      </c>
      <c r="C5" s="121"/>
      <c r="D5" s="121"/>
      <c r="E5" s="121"/>
      <c r="F5" s="121"/>
    </row>
    <row r="6" spans="1:14">
      <c r="C6" s="122" t="s">
        <v>93</v>
      </c>
      <c r="D6" s="122"/>
      <c r="E6" s="122"/>
      <c r="F6" s="122"/>
    </row>
    <row r="7" spans="1:14">
      <c r="A7" s="2"/>
      <c r="B7" s="2"/>
    </row>
    <row r="8" spans="1:14" ht="45.75" customHeight="1">
      <c r="A8" s="123" t="s">
        <v>4</v>
      </c>
      <c r="B8" s="124"/>
      <c r="C8" s="100" t="s">
        <v>5</v>
      </c>
      <c r="D8" s="4" t="s">
        <v>6</v>
      </c>
      <c r="E8" s="4" t="s">
        <v>94</v>
      </c>
      <c r="F8" s="4" t="s">
        <v>95</v>
      </c>
      <c r="G8" s="4" t="s">
        <v>9</v>
      </c>
      <c r="H8" s="4" t="s">
        <v>10</v>
      </c>
      <c r="N8" s="5"/>
    </row>
    <row r="9" spans="1:14">
      <c r="A9" s="6" t="s">
        <v>11</v>
      </c>
      <c r="B9" s="7"/>
      <c r="C9" s="8">
        <v>211</v>
      </c>
      <c r="D9" s="9">
        <v>750375</v>
      </c>
      <c r="E9" s="9">
        <f>SUM(D9/12*10)</f>
        <v>625312.5</v>
      </c>
      <c r="F9" s="9">
        <v>632474</v>
      </c>
      <c r="G9" s="10">
        <f>F9/E9*100</f>
        <v>101.14526736631684</v>
      </c>
      <c r="H9" s="11">
        <f t="shared" ref="H9:H35" si="0">E9-F9</f>
        <v>-7161.5</v>
      </c>
    </row>
    <row r="10" spans="1:14">
      <c r="A10" s="103" t="s">
        <v>12</v>
      </c>
      <c r="B10" s="104"/>
      <c r="C10" s="8">
        <v>213</v>
      </c>
      <c r="D10" s="9">
        <v>227499</v>
      </c>
      <c r="E10" s="9">
        <f t="shared" ref="E10:E35" si="1">SUM(D10/12*10)</f>
        <v>189582.5</v>
      </c>
      <c r="F10" s="9">
        <v>191668</v>
      </c>
      <c r="G10" s="10">
        <f>F10/E10*100</f>
        <v>101.10004879142326</v>
      </c>
      <c r="H10" s="11">
        <f t="shared" si="0"/>
        <v>-2085.5</v>
      </c>
    </row>
    <row r="11" spans="1:14">
      <c r="A11" s="103" t="s">
        <v>13</v>
      </c>
      <c r="B11" s="104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14</v>
      </c>
      <c r="B12" s="15"/>
      <c r="C12" s="16">
        <v>221</v>
      </c>
      <c r="D12" s="17">
        <v>59399</v>
      </c>
      <c r="E12" s="9">
        <f t="shared" si="1"/>
        <v>49499.166666666672</v>
      </c>
      <c r="F12" s="17">
        <v>44375</v>
      </c>
      <c r="G12" s="10">
        <f>F12/E12*100</f>
        <v>89.647973871613999</v>
      </c>
      <c r="H12" s="11">
        <f t="shared" si="0"/>
        <v>5124.1666666666715</v>
      </c>
    </row>
    <row r="13" spans="1:14">
      <c r="A13" s="18" t="s">
        <v>15</v>
      </c>
      <c r="B13" s="18"/>
      <c r="C13" s="19" t="s">
        <v>16</v>
      </c>
      <c r="D13" s="9">
        <v>1300</v>
      </c>
      <c r="E13" s="9">
        <f t="shared" si="1"/>
        <v>1083.3333333333333</v>
      </c>
      <c r="F13" s="9">
        <v>1300</v>
      </c>
      <c r="G13" s="20"/>
      <c r="H13" s="11">
        <f t="shared" si="0"/>
        <v>-216.66666666666674</v>
      </c>
    </row>
    <row r="14" spans="1:14">
      <c r="A14" s="18" t="s">
        <v>17</v>
      </c>
      <c r="B14" s="18"/>
      <c r="C14" s="19" t="s">
        <v>18</v>
      </c>
      <c r="D14" s="9">
        <v>2400</v>
      </c>
      <c r="E14" s="9">
        <f t="shared" si="1"/>
        <v>2000</v>
      </c>
      <c r="F14" s="9">
        <v>2400</v>
      </c>
      <c r="G14" s="20"/>
      <c r="H14" s="11">
        <f>E14-F14</f>
        <v>-400</v>
      </c>
    </row>
    <row r="15" spans="1:14">
      <c r="A15" s="14" t="s">
        <v>21</v>
      </c>
      <c r="B15" s="15"/>
      <c r="C15" s="19" t="s">
        <v>22</v>
      </c>
      <c r="D15" s="9">
        <v>51600</v>
      </c>
      <c r="E15" s="9">
        <f t="shared" si="1"/>
        <v>43000</v>
      </c>
      <c r="F15" s="9">
        <v>39750</v>
      </c>
      <c r="G15" s="10">
        <f t="shared" ref="G15:G20" si="2">F15/E15*100</f>
        <v>92.441860465116278</v>
      </c>
      <c r="H15" s="11">
        <f t="shared" si="0"/>
        <v>3250</v>
      </c>
    </row>
    <row r="16" spans="1:14">
      <c r="A16" s="103" t="s">
        <v>19</v>
      </c>
      <c r="B16" s="104"/>
      <c r="C16" s="19" t="s">
        <v>20</v>
      </c>
      <c r="D16" s="9">
        <v>30000</v>
      </c>
      <c r="E16" s="9">
        <f t="shared" si="1"/>
        <v>25000</v>
      </c>
      <c r="F16" s="9">
        <v>16977</v>
      </c>
      <c r="G16" s="10">
        <f t="shared" si="2"/>
        <v>67.908000000000001</v>
      </c>
      <c r="H16" s="11">
        <f>E16-F16</f>
        <v>8023</v>
      </c>
    </row>
    <row r="17" spans="1:8">
      <c r="A17" s="103" t="s">
        <v>85</v>
      </c>
      <c r="B17" s="104"/>
      <c r="C17" s="19" t="s">
        <v>86</v>
      </c>
      <c r="D17" s="9">
        <v>551</v>
      </c>
      <c r="E17" s="9">
        <f t="shared" si="1"/>
        <v>459.16666666666663</v>
      </c>
      <c r="F17" s="9">
        <v>305</v>
      </c>
      <c r="G17" s="10">
        <f t="shared" si="2"/>
        <v>66.424682395644282</v>
      </c>
      <c r="H17" s="11">
        <f>E17-F17</f>
        <v>154.16666666666663</v>
      </c>
    </row>
    <row r="18" spans="1:8">
      <c r="A18" s="21" t="s">
        <v>23</v>
      </c>
      <c r="B18" s="22"/>
      <c r="C18" s="23">
        <v>225</v>
      </c>
      <c r="D18" s="24">
        <v>33933</v>
      </c>
      <c r="E18" s="9">
        <f t="shared" si="1"/>
        <v>28277.5</v>
      </c>
      <c r="F18" s="24">
        <v>13933</v>
      </c>
      <c r="G18" s="10">
        <f t="shared" si="2"/>
        <v>49.272389709132703</v>
      </c>
      <c r="H18" s="11">
        <f>E18-F18</f>
        <v>14344.5</v>
      </c>
    </row>
    <row r="19" spans="1:8">
      <c r="A19" s="21" t="s">
        <v>24</v>
      </c>
      <c r="B19" s="22"/>
      <c r="C19" s="23">
        <v>226</v>
      </c>
      <c r="D19" s="24">
        <v>9449</v>
      </c>
      <c r="E19" s="9">
        <f t="shared" si="1"/>
        <v>7874.1666666666661</v>
      </c>
      <c r="F19" s="24">
        <v>3404</v>
      </c>
      <c r="G19" s="10">
        <f t="shared" si="2"/>
        <v>43.229971425547681</v>
      </c>
      <c r="H19" s="11">
        <f t="shared" si="0"/>
        <v>4470.1666666666661</v>
      </c>
    </row>
    <row r="20" spans="1:8">
      <c r="A20" s="21" t="s">
        <v>25</v>
      </c>
      <c r="B20" s="22"/>
      <c r="C20" s="18">
        <v>227</v>
      </c>
      <c r="D20" s="9">
        <v>3950</v>
      </c>
      <c r="E20" s="9">
        <f t="shared" si="1"/>
        <v>3291.666666666667</v>
      </c>
      <c r="F20" s="9"/>
      <c r="G20" s="10">
        <f t="shared" si="2"/>
        <v>0</v>
      </c>
      <c r="H20" s="11">
        <f t="shared" si="0"/>
        <v>3291.666666666667</v>
      </c>
    </row>
    <row r="21" spans="1:8" ht="12" customHeight="1">
      <c r="A21" s="125" t="s">
        <v>26</v>
      </c>
      <c r="B21" s="126"/>
      <c r="C21" s="25">
        <v>291</v>
      </c>
      <c r="D21" s="26">
        <v>57583</v>
      </c>
      <c r="E21" s="9">
        <f t="shared" si="1"/>
        <v>47985.833333333328</v>
      </c>
      <c r="F21" s="26">
        <v>20319</v>
      </c>
      <c r="G21" s="10">
        <f>SUM(F21/E21*100)</f>
        <v>42.343747286525542</v>
      </c>
      <c r="H21" s="11">
        <f t="shared" si="0"/>
        <v>27666.833333333328</v>
      </c>
    </row>
    <row r="22" spans="1:8">
      <c r="A22" s="103" t="s">
        <v>27</v>
      </c>
      <c r="B22" s="104"/>
      <c r="C22" s="25">
        <v>312</v>
      </c>
      <c r="D22" s="26">
        <v>0</v>
      </c>
      <c r="E22" s="9">
        <f t="shared" si="1"/>
        <v>0</v>
      </c>
      <c r="F22" s="26"/>
      <c r="G22" s="10"/>
      <c r="H22" s="11">
        <f t="shared" si="0"/>
        <v>0</v>
      </c>
    </row>
    <row r="23" spans="1:8" ht="12" customHeight="1">
      <c r="A23" s="125" t="s">
        <v>28</v>
      </c>
      <c r="B23" s="126"/>
      <c r="C23" s="25" t="s">
        <v>29</v>
      </c>
      <c r="D23" s="26">
        <v>59856</v>
      </c>
      <c r="E23" s="9">
        <f t="shared" si="1"/>
        <v>49880</v>
      </c>
      <c r="F23" s="26">
        <v>58831</v>
      </c>
      <c r="G23" s="10">
        <f>SUM(F23/E23*100)</f>
        <v>117.94506816359262</v>
      </c>
      <c r="H23" s="11">
        <f t="shared" si="0"/>
        <v>-8951</v>
      </c>
    </row>
    <row r="24" spans="1:8">
      <c r="A24" s="6" t="s">
        <v>30</v>
      </c>
      <c r="B24" s="7"/>
      <c r="C24" s="25">
        <v>346</v>
      </c>
      <c r="D24" s="26">
        <v>29538</v>
      </c>
      <c r="E24" s="9">
        <f t="shared" si="1"/>
        <v>24615</v>
      </c>
      <c r="F24" s="26">
        <v>3379</v>
      </c>
      <c r="G24" s="10">
        <f>F24/E24*100</f>
        <v>13.727401990656105</v>
      </c>
      <c r="H24" s="11">
        <f t="shared" si="0"/>
        <v>21236</v>
      </c>
    </row>
    <row r="25" spans="1:8">
      <c r="A25" s="21" t="s">
        <v>31</v>
      </c>
      <c r="B25" s="22"/>
      <c r="C25" s="27" t="s">
        <v>32</v>
      </c>
      <c r="D25" s="28">
        <v>1680</v>
      </c>
      <c r="E25" s="9">
        <f t="shared" si="1"/>
        <v>1400</v>
      </c>
      <c r="F25" s="28">
        <v>1680</v>
      </c>
      <c r="G25" s="10"/>
      <c r="H25" s="11">
        <f>E25-F25</f>
        <v>-280</v>
      </c>
    </row>
    <row r="26" spans="1:8">
      <c r="A26" s="21" t="s">
        <v>33</v>
      </c>
      <c r="B26" s="22"/>
      <c r="C26" s="27" t="s">
        <v>34</v>
      </c>
      <c r="D26" s="28">
        <v>83400</v>
      </c>
      <c r="E26" s="9">
        <f t="shared" si="1"/>
        <v>69500</v>
      </c>
      <c r="F26" s="28">
        <v>66335</v>
      </c>
      <c r="G26" s="10">
        <f>F26/E26*100</f>
        <v>95.446043165467628</v>
      </c>
      <c r="H26" s="11">
        <f t="shared" si="0"/>
        <v>3165</v>
      </c>
    </row>
    <row r="27" spans="1:8">
      <c r="A27" s="127" t="s">
        <v>35</v>
      </c>
      <c r="B27" s="128"/>
      <c r="C27" s="27" t="s">
        <v>36</v>
      </c>
      <c r="D27" s="28">
        <v>43432</v>
      </c>
      <c r="E27" s="9">
        <f t="shared" si="1"/>
        <v>36193.333333333336</v>
      </c>
      <c r="F27" s="28">
        <v>43432</v>
      </c>
      <c r="G27" s="10">
        <v>0</v>
      </c>
      <c r="H27" s="11">
        <f t="shared" si="0"/>
        <v>-7238.6666666666642</v>
      </c>
    </row>
    <row r="28" spans="1:8">
      <c r="A28" s="103" t="s">
        <v>37</v>
      </c>
      <c r="B28" s="104"/>
      <c r="C28" s="29" t="s">
        <v>38</v>
      </c>
      <c r="D28" s="9">
        <v>3000</v>
      </c>
      <c r="E28" s="9">
        <f t="shared" si="1"/>
        <v>2500</v>
      </c>
      <c r="F28" s="9"/>
      <c r="G28" s="10">
        <f>SUM(F28/E28*100)</f>
        <v>0</v>
      </c>
      <c r="H28" s="11">
        <f>E28-F28</f>
        <v>2500</v>
      </c>
    </row>
    <row r="29" spans="1:8">
      <c r="A29" s="103" t="s">
        <v>39</v>
      </c>
      <c r="B29" s="104"/>
      <c r="C29" s="29" t="s">
        <v>40</v>
      </c>
      <c r="D29" s="9">
        <v>346000</v>
      </c>
      <c r="E29" s="9">
        <f t="shared" si="1"/>
        <v>288333.33333333331</v>
      </c>
      <c r="F29" s="9">
        <v>160564</v>
      </c>
      <c r="G29" s="10">
        <f>SUM(F29/E29*100)</f>
        <v>55.68693641618497</v>
      </c>
      <c r="H29" s="11">
        <f>E29-F29</f>
        <v>127769.33333333331</v>
      </c>
    </row>
    <row r="30" spans="1:8">
      <c r="A30" s="103" t="s">
        <v>37</v>
      </c>
      <c r="B30" s="104"/>
      <c r="C30" s="29" t="s">
        <v>41</v>
      </c>
      <c r="D30" s="9">
        <v>34500</v>
      </c>
      <c r="E30" s="9">
        <f t="shared" si="1"/>
        <v>28750</v>
      </c>
      <c r="F30" s="9">
        <v>34500</v>
      </c>
      <c r="G30" s="10">
        <f>SUM(F30/E30*100)</f>
        <v>120</v>
      </c>
      <c r="H30" s="11">
        <f>E30-F30</f>
        <v>-5750</v>
      </c>
    </row>
    <row r="31" spans="1:8">
      <c r="A31" s="103" t="s">
        <v>42</v>
      </c>
      <c r="B31" s="104"/>
      <c r="C31" s="29" t="s">
        <v>43</v>
      </c>
      <c r="D31" s="9">
        <v>309063</v>
      </c>
      <c r="E31" s="9">
        <f t="shared" si="1"/>
        <v>257552.5</v>
      </c>
      <c r="F31" s="9">
        <v>242029</v>
      </c>
      <c r="G31" s="10">
        <f>SUM(F31/E31*100)</f>
        <v>93.972685180691315</v>
      </c>
      <c r="H31" s="11">
        <f t="shared" si="0"/>
        <v>15523.5</v>
      </c>
    </row>
    <row r="32" spans="1:8">
      <c r="A32" s="103" t="s">
        <v>44</v>
      </c>
      <c r="B32" s="104"/>
      <c r="C32" s="29" t="s">
        <v>45</v>
      </c>
      <c r="D32" s="9">
        <v>243500</v>
      </c>
      <c r="E32" s="9">
        <f t="shared" si="1"/>
        <v>202916.66666666669</v>
      </c>
      <c r="F32" s="9">
        <v>229115</v>
      </c>
      <c r="G32" s="10">
        <f>SUM(F32/E32*100)</f>
        <v>112.91088295687884</v>
      </c>
      <c r="H32" s="11">
        <f t="shared" si="0"/>
        <v>-26198.333333333314</v>
      </c>
    </row>
    <row r="33" spans="1:8" ht="12.75" customHeight="1">
      <c r="A33" s="101" t="s">
        <v>46</v>
      </c>
      <c r="B33" s="102"/>
      <c r="C33" s="23"/>
      <c r="D33" s="28">
        <f>SUM(D9:D32)</f>
        <v>2382008</v>
      </c>
      <c r="E33" s="9">
        <f t="shared" si="1"/>
        <v>1985006.6666666665</v>
      </c>
      <c r="F33" s="28">
        <f>SUM(F9:F32)</f>
        <v>1806770</v>
      </c>
      <c r="G33" s="10">
        <f>F33/E33*100</f>
        <v>91.02085299461632</v>
      </c>
      <c r="H33" s="11">
        <f t="shared" si="0"/>
        <v>178236.66666666651</v>
      </c>
    </row>
    <row r="34" spans="1:8">
      <c r="A34" s="98" t="s">
        <v>47</v>
      </c>
      <c r="B34" s="99"/>
      <c r="C34" s="8"/>
      <c r="D34" s="34">
        <v>671100</v>
      </c>
      <c r="E34" s="9">
        <f t="shared" si="1"/>
        <v>559250</v>
      </c>
      <c r="F34" s="34">
        <v>567949</v>
      </c>
      <c r="G34" s="10">
        <f>F34/E34*100</f>
        <v>101.55547608404112</v>
      </c>
      <c r="H34" s="11">
        <f t="shared" si="0"/>
        <v>-8699</v>
      </c>
    </row>
    <row r="35" spans="1:8">
      <c r="A35" s="119" t="s">
        <v>48</v>
      </c>
      <c r="B35" s="120"/>
      <c r="C35" s="35"/>
      <c r="D35" s="36">
        <v>646333</v>
      </c>
      <c r="E35" s="9">
        <f t="shared" si="1"/>
        <v>538610.83333333337</v>
      </c>
      <c r="F35" s="36">
        <v>461165</v>
      </c>
      <c r="G35" s="10">
        <f>F35/E35*100</f>
        <v>85.621189077456975</v>
      </c>
      <c r="H35" s="37">
        <f t="shared" si="0"/>
        <v>77445.833333333372</v>
      </c>
    </row>
    <row r="37" spans="1:8" ht="27" customHeight="1">
      <c r="A37" s="123" t="s">
        <v>49</v>
      </c>
      <c r="B37" s="124"/>
      <c r="C37" s="4" t="s">
        <v>50</v>
      </c>
      <c r="D37" s="4" t="s">
        <v>51</v>
      </c>
      <c r="E37" s="4" t="s">
        <v>52</v>
      </c>
      <c r="F37" s="4" t="s">
        <v>9</v>
      </c>
      <c r="G37" s="4" t="s">
        <v>53</v>
      </c>
      <c r="H37" s="4"/>
    </row>
    <row r="38" spans="1:8" ht="12.75" customHeight="1">
      <c r="A38" s="38" t="s">
        <v>54</v>
      </c>
      <c r="B38" s="39"/>
      <c r="C38" s="28">
        <v>965200</v>
      </c>
      <c r="D38" s="34">
        <f>SUM(C38/12*11)</f>
        <v>884766.66666666663</v>
      </c>
      <c r="E38" s="28">
        <v>880042</v>
      </c>
      <c r="F38" s="28">
        <f t="shared" ref="F38:F43" si="3">SUM(E38/D38*100)</f>
        <v>99.465998568360774</v>
      </c>
      <c r="G38" s="40">
        <f>E38-D38</f>
        <v>-4724.6666666666279</v>
      </c>
      <c r="H38" s="41"/>
    </row>
    <row r="39" spans="1:8" ht="12.75" customHeight="1">
      <c r="A39" s="119" t="s">
        <v>55</v>
      </c>
      <c r="B39" s="120"/>
      <c r="C39" s="28">
        <v>0</v>
      </c>
      <c r="D39" s="34">
        <f t="shared" ref="D39:D52" si="4">SUM(C39/12*11)</f>
        <v>0</v>
      </c>
      <c r="E39" s="28">
        <v>0</v>
      </c>
      <c r="F39" s="28"/>
      <c r="G39" s="40">
        <f>SUM(E39-D39)</f>
        <v>0</v>
      </c>
      <c r="H39" s="41"/>
    </row>
    <row r="40" spans="1:8" ht="12.75" customHeight="1">
      <c r="A40" s="119" t="s">
        <v>56</v>
      </c>
      <c r="B40" s="120"/>
      <c r="C40" s="28">
        <v>83400</v>
      </c>
      <c r="D40" s="34">
        <f t="shared" si="4"/>
        <v>76450</v>
      </c>
      <c r="E40" s="28">
        <v>83400</v>
      </c>
      <c r="F40" s="28">
        <f t="shared" si="3"/>
        <v>109.09090909090908</v>
      </c>
      <c r="G40" s="40">
        <f t="shared" ref="G40:G54" si="5">SUM(E40-D40)</f>
        <v>6950</v>
      </c>
      <c r="H40" s="41"/>
    </row>
    <row r="41" spans="1:8" ht="12.75" customHeight="1">
      <c r="A41" s="119" t="s">
        <v>57</v>
      </c>
      <c r="B41" s="120"/>
      <c r="C41" s="28">
        <v>196000</v>
      </c>
      <c r="D41" s="34">
        <f t="shared" si="4"/>
        <v>179666.66666666669</v>
      </c>
      <c r="E41" s="28">
        <v>115000</v>
      </c>
      <c r="F41" s="28">
        <f t="shared" si="3"/>
        <v>64.00742115027829</v>
      </c>
      <c r="G41" s="40">
        <f>SUM(E41-D41)</f>
        <v>-64666.666666666686</v>
      </c>
      <c r="H41" s="41"/>
    </row>
    <row r="42" spans="1:8" ht="12.75" customHeight="1">
      <c r="A42" s="119" t="s">
        <v>58</v>
      </c>
      <c r="B42" s="120"/>
      <c r="C42" s="28">
        <v>700000</v>
      </c>
      <c r="D42" s="34">
        <f t="shared" si="4"/>
        <v>641666.66666666674</v>
      </c>
      <c r="E42" s="28">
        <v>700000</v>
      </c>
      <c r="F42" s="28">
        <f t="shared" si="3"/>
        <v>109.09090909090908</v>
      </c>
      <c r="G42" s="40">
        <f t="shared" si="5"/>
        <v>58333.333333333256</v>
      </c>
      <c r="H42" s="41"/>
    </row>
    <row r="43" spans="1:8" ht="12.75" customHeight="1">
      <c r="A43" s="119" t="s">
        <v>59</v>
      </c>
      <c r="B43" s="120"/>
      <c r="C43" s="28">
        <v>106045</v>
      </c>
      <c r="D43" s="34">
        <f t="shared" si="4"/>
        <v>97207.916666666672</v>
      </c>
      <c r="E43" s="28">
        <v>106045</v>
      </c>
      <c r="F43" s="28">
        <f t="shared" si="3"/>
        <v>109.09090909090908</v>
      </c>
      <c r="G43" s="40">
        <f>SUM(E43-D43)</f>
        <v>8837.0833333333285</v>
      </c>
      <c r="H43" s="41"/>
    </row>
    <row r="44" spans="1:8" ht="12.75" customHeight="1">
      <c r="A44" s="119" t="s">
        <v>60</v>
      </c>
      <c r="B44" s="120"/>
      <c r="C44" s="28">
        <v>0</v>
      </c>
      <c r="D44" s="34">
        <f t="shared" si="4"/>
        <v>0</v>
      </c>
      <c r="E44" s="28">
        <v>0</v>
      </c>
      <c r="F44" s="28"/>
      <c r="G44" s="40">
        <f>SUM(E44-D44)</f>
        <v>0</v>
      </c>
      <c r="H44" s="41"/>
    </row>
    <row r="45" spans="1:8" ht="12.75" customHeight="1">
      <c r="A45" s="119"/>
      <c r="B45" s="120"/>
      <c r="C45" s="28">
        <v>0</v>
      </c>
      <c r="D45" s="34">
        <f t="shared" si="4"/>
        <v>0</v>
      </c>
      <c r="E45" s="28">
        <v>0</v>
      </c>
      <c r="F45" s="28"/>
      <c r="G45" s="40">
        <f>SUM(E45-D45)</f>
        <v>0</v>
      </c>
      <c r="H45" s="41"/>
    </row>
    <row r="46" spans="1:8">
      <c r="A46" s="98" t="s">
        <v>61</v>
      </c>
      <c r="B46" s="42"/>
      <c r="C46" s="34">
        <v>8400</v>
      </c>
      <c r="D46" s="34">
        <f t="shared" si="4"/>
        <v>7700</v>
      </c>
      <c r="E46" s="34">
        <v>7398</v>
      </c>
      <c r="F46" s="28">
        <f>E46/D46*100</f>
        <v>96.077922077922068</v>
      </c>
      <c r="G46" s="40">
        <f t="shared" si="5"/>
        <v>-302</v>
      </c>
      <c r="H46" s="40"/>
    </row>
    <row r="47" spans="1:8" ht="12.75" customHeight="1">
      <c r="A47" s="43" t="s">
        <v>62</v>
      </c>
      <c r="B47" s="43"/>
      <c r="C47" s="34">
        <v>0</v>
      </c>
      <c r="D47" s="34">
        <f t="shared" si="4"/>
        <v>0</v>
      </c>
      <c r="E47" s="34">
        <v>19</v>
      </c>
      <c r="F47" s="28"/>
      <c r="G47" s="40">
        <f t="shared" si="5"/>
        <v>19</v>
      </c>
      <c r="H47" s="40"/>
    </row>
    <row r="48" spans="1:8" ht="12.75" customHeight="1">
      <c r="A48" s="119" t="s">
        <v>63</v>
      </c>
      <c r="B48" s="120"/>
      <c r="C48" s="34">
        <v>13000</v>
      </c>
      <c r="D48" s="34">
        <f t="shared" si="4"/>
        <v>11916.666666666666</v>
      </c>
      <c r="E48" s="34">
        <v>14062</v>
      </c>
      <c r="F48" s="28">
        <f>E48/D48*100</f>
        <v>118.00279720279721</v>
      </c>
      <c r="G48" s="40">
        <f t="shared" si="5"/>
        <v>2145.3333333333339</v>
      </c>
      <c r="H48" s="40"/>
    </row>
    <row r="49" spans="1:8">
      <c r="A49" s="119" t="s">
        <v>64</v>
      </c>
      <c r="B49" s="120"/>
      <c r="C49" s="34">
        <v>25580</v>
      </c>
      <c r="D49" s="34">
        <f t="shared" si="4"/>
        <v>23448.333333333332</v>
      </c>
      <c r="E49" s="34">
        <v>24145</v>
      </c>
      <c r="F49" s="28">
        <f>SUM(E49/D49*100)</f>
        <v>102.97107114933542</v>
      </c>
      <c r="G49" s="40">
        <f t="shared" si="5"/>
        <v>696.66666666666788</v>
      </c>
      <c r="H49" s="40"/>
    </row>
    <row r="50" spans="1:8" ht="12.75" customHeight="1">
      <c r="A50" s="119" t="s">
        <v>65</v>
      </c>
      <c r="B50" s="120"/>
      <c r="C50" s="34">
        <v>279283</v>
      </c>
      <c r="D50" s="34">
        <f t="shared" si="4"/>
        <v>256009.41666666666</v>
      </c>
      <c r="E50" s="34">
        <v>184139</v>
      </c>
      <c r="F50" s="28">
        <f>SUM(E50/D50*100)</f>
        <v>71.926651135553925</v>
      </c>
      <c r="G50" s="40">
        <f t="shared" si="5"/>
        <v>-71870.416666666657</v>
      </c>
      <c r="H50" s="40"/>
    </row>
    <row r="51" spans="1:8" ht="12.75" customHeight="1">
      <c r="A51" s="119" t="s">
        <v>66</v>
      </c>
      <c r="B51" s="120"/>
      <c r="C51" s="34">
        <v>2100</v>
      </c>
      <c r="D51" s="34">
        <f t="shared" si="4"/>
        <v>1925</v>
      </c>
      <c r="E51" s="34">
        <v>200</v>
      </c>
      <c r="F51" s="28"/>
      <c r="G51" s="40">
        <f t="shared" si="5"/>
        <v>-1725</v>
      </c>
      <c r="H51" s="40"/>
    </row>
    <row r="52" spans="1:8" ht="12.75" customHeight="1">
      <c r="A52" s="119" t="s">
        <v>67</v>
      </c>
      <c r="B52" s="120"/>
      <c r="C52" s="34">
        <v>0</v>
      </c>
      <c r="D52" s="34">
        <f t="shared" si="4"/>
        <v>0</v>
      </c>
      <c r="E52" s="34">
        <v>0</v>
      </c>
      <c r="F52" s="34"/>
      <c r="G52" s="40">
        <f t="shared" si="5"/>
        <v>0</v>
      </c>
      <c r="H52" s="40"/>
    </row>
    <row r="53" spans="1:8">
      <c r="A53" s="119" t="s">
        <v>68</v>
      </c>
      <c r="B53" s="120"/>
      <c r="C53" s="34">
        <f>SUM(C46:C52)</f>
        <v>328363</v>
      </c>
      <c r="D53" s="34">
        <f>SUM(D46:D52)</f>
        <v>300999.41666666663</v>
      </c>
      <c r="E53" s="34">
        <f>SUM(E46:E52)</f>
        <v>229963</v>
      </c>
      <c r="F53" s="44">
        <f>SUM(E53/D53*100)</f>
        <v>76.399815835744988</v>
      </c>
      <c r="G53" s="40">
        <f t="shared" si="5"/>
        <v>-71036.416666666628</v>
      </c>
      <c r="H53" s="40"/>
    </row>
    <row r="54" spans="1:8">
      <c r="A54" s="45" t="s">
        <v>69</v>
      </c>
      <c r="B54" s="46"/>
      <c r="C54" s="34">
        <f>SUM(C38,C53,C40,C41,C42,C43,C39,C45,C44)</f>
        <v>2379008</v>
      </c>
      <c r="D54" s="34">
        <f>SUM(D38+D39+D40+D41+D42+D53+D43+D44+D45)</f>
        <v>2180757.333333333</v>
      </c>
      <c r="E54" s="34">
        <f>SUM(E38+E39+E40+E41+E42+E53+E43+E44+E45)</f>
        <v>2114450</v>
      </c>
      <c r="F54" s="34">
        <f>E54/D54*100</f>
        <v>96.959435498860344</v>
      </c>
      <c r="G54" s="40">
        <f t="shared" si="5"/>
        <v>-66307.333333333023</v>
      </c>
      <c r="H54" s="40"/>
    </row>
    <row r="56" spans="1:8" ht="21" customHeight="1">
      <c r="E56" s="129"/>
      <c r="F56" s="129"/>
      <c r="G56" s="129"/>
    </row>
    <row r="57" spans="1:8" ht="12.75" customHeight="1"/>
    <row r="58" spans="1:8">
      <c r="E58" s="129"/>
      <c r="F58" s="129"/>
    </row>
    <row r="59" spans="1:8" ht="12.75" customHeight="1"/>
    <row r="60" spans="1:8" ht="12.75" customHeight="1"/>
  </sheetData>
  <mergeCells count="24">
    <mergeCell ref="A41:B41"/>
    <mergeCell ref="B4:H4"/>
    <mergeCell ref="B5:F5"/>
    <mergeCell ref="C6:F6"/>
    <mergeCell ref="A8:B8"/>
    <mergeCell ref="A21:B21"/>
    <mergeCell ref="A23:B23"/>
    <mergeCell ref="A27:B27"/>
    <mergeCell ref="A35:B35"/>
    <mergeCell ref="A37:B37"/>
    <mergeCell ref="A39:B39"/>
    <mergeCell ref="A40:B40"/>
    <mergeCell ref="E58:F58"/>
    <mergeCell ref="A42:B42"/>
    <mergeCell ref="A43:B43"/>
    <mergeCell ref="A44:B44"/>
    <mergeCell ref="A45:B45"/>
    <mergeCell ref="A48:B48"/>
    <mergeCell ref="A49:B49"/>
    <mergeCell ref="A50:B50"/>
    <mergeCell ref="A51:B51"/>
    <mergeCell ref="A52:B52"/>
    <mergeCell ref="A53:B53"/>
    <mergeCell ref="E56:G56"/>
  </mergeCells>
  <pageMargins left="0.74803149606299213" right="0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Булякай</vt:lpstr>
      <vt:lpstr>Булякай (2)</vt:lpstr>
      <vt:lpstr>Булякай (3)</vt:lpstr>
      <vt:lpstr>Булякай (4)</vt:lpstr>
      <vt:lpstr>Булякай (5)</vt:lpstr>
      <vt:lpstr>Булякай (6)</vt:lpstr>
      <vt:lpstr>Булякай (7)</vt:lpstr>
      <vt:lpstr>Булякай (8)</vt:lpstr>
      <vt:lpstr>Булякай (9)</vt:lpstr>
      <vt:lpstr>Булякай (10)</vt:lpstr>
      <vt:lpstr>Булякай (11)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2020-02-13T11:16:31Z</cp:lastPrinted>
  <dcterms:created xsi:type="dcterms:W3CDTF">2019-03-07T05:23:00Z</dcterms:created>
  <dcterms:modified xsi:type="dcterms:W3CDTF">2020-02-13T11:16:39Z</dcterms:modified>
</cp:coreProperties>
</file>