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 activeTab="7"/>
  </bookViews>
  <sheets>
    <sheet name="Булякай" sheetId="1" r:id="rId1"/>
    <sheet name="Булякай (2)" sheetId="2" r:id="rId2"/>
    <sheet name="Булякай (3)" sheetId="3" r:id="rId3"/>
    <sheet name="Булякай (4)" sheetId="4" r:id="rId4"/>
    <sheet name="Булякай (5)" sheetId="5" r:id="rId5"/>
    <sheet name="Булякай (6)" sheetId="6" r:id="rId6"/>
    <sheet name="Булякай (7)" sheetId="7" r:id="rId7"/>
    <sheet name="Булякай (8)" sheetId="8" r:id="rId8"/>
  </sheets>
  <calcPr calcId="124519"/>
</workbook>
</file>

<file path=xl/calcChain.xml><?xml version="1.0" encoding="utf-8"?>
<calcChain xmlns="http://schemas.openxmlformats.org/spreadsheetml/2006/main">
  <c r="D54" i="8"/>
  <c r="D53"/>
  <c r="D52"/>
  <c r="D51"/>
  <c r="D50"/>
  <c r="D49"/>
  <c r="D48"/>
  <c r="F48" s="1"/>
  <c r="D47"/>
  <c r="D46"/>
  <c r="G46" s="1"/>
  <c r="D45"/>
  <c r="D44"/>
  <c r="D43"/>
  <c r="D42"/>
  <c r="G42" s="1"/>
  <c r="D41"/>
  <c r="D40"/>
  <c r="D39"/>
  <c r="F50"/>
  <c r="G44"/>
  <c r="F40"/>
  <c r="E35"/>
  <c r="E34"/>
  <c r="E32"/>
  <c r="E31"/>
  <c r="E30"/>
  <c r="E29"/>
  <c r="E28"/>
  <c r="E27"/>
  <c r="E26"/>
  <c r="E25"/>
  <c r="E24"/>
  <c r="H24" s="1"/>
  <c r="E23"/>
  <c r="G23" s="1"/>
  <c r="E22"/>
  <c r="E21"/>
  <c r="E20"/>
  <c r="E19"/>
  <c r="E18"/>
  <c r="H18" s="1"/>
  <c r="E17"/>
  <c r="E16"/>
  <c r="E15"/>
  <c r="E14"/>
  <c r="E13"/>
  <c r="E12"/>
  <c r="E11"/>
  <c r="E10"/>
  <c r="E9"/>
  <c r="D38"/>
  <c r="F38" s="1"/>
  <c r="C55"/>
  <c r="E54"/>
  <c r="E55" s="1"/>
  <c r="C54"/>
  <c r="G53"/>
  <c r="G52"/>
  <c r="G51"/>
  <c r="G50"/>
  <c r="F49"/>
  <c r="G49"/>
  <c r="G47"/>
  <c r="G45"/>
  <c r="G43"/>
  <c r="F42"/>
  <c r="F41"/>
  <c r="G41"/>
  <c r="G39"/>
  <c r="G35"/>
  <c r="H34"/>
  <c r="G34"/>
  <c r="F33"/>
  <c r="D33"/>
  <c r="E33" s="1"/>
  <c r="H32"/>
  <c r="G32"/>
  <c r="H31"/>
  <c r="G31"/>
  <c r="G30"/>
  <c r="H30"/>
  <c r="G29"/>
  <c r="H28"/>
  <c r="G28"/>
  <c r="H27"/>
  <c r="G26"/>
  <c r="H25"/>
  <c r="G24"/>
  <c r="H22"/>
  <c r="G22"/>
  <c r="H21"/>
  <c r="G20"/>
  <c r="H19"/>
  <c r="G19"/>
  <c r="G18"/>
  <c r="G17"/>
  <c r="H17"/>
  <c r="G16"/>
  <c r="H15"/>
  <c r="G15"/>
  <c r="H14"/>
  <c r="H13"/>
  <c r="H12"/>
  <c r="G12"/>
  <c r="H11"/>
  <c r="H10"/>
  <c r="G10"/>
  <c r="H9"/>
  <c r="G9"/>
  <c r="D39" i="7"/>
  <c r="D40"/>
  <c r="F40" s="1"/>
  <c r="D41"/>
  <c r="D42"/>
  <c r="G42" s="1"/>
  <c r="D43"/>
  <c r="D44"/>
  <c r="G44" s="1"/>
  <c r="D45"/>
  <c r="G45" s="1"/>
  <c r="D46"/>
  <c r="D47"/>
  <c r="D48"/>
  <c r="G48" s="1"/>
  <c r="D49"/>
  <c r="G49" s="1"/>
  <c r="D50"/>
  <c r="D51"/>
  <c r="D52"/>
  <c r="G52" s="1"/>
  <c r="D53"/>
  <c r="D38"/>
  <c r="E10"/>
  <c r="E11"/>
  <c r="H11" s="1"/>
  <c r="E12"/>
  <c r="H12" s="1"/>
  <c r="E13"/>
  <c r="E14"/>
  <c r="E15"/>
  <c r="G15" s="1"/>
  <c r="E16"/>
  <c r="H16" s="1"/>
  <c r="E17"/>
  <c r="E18"/>
  <c r="E19"/>
  <c r="H19" s="1"/>
  <c r="E20"/>
  <c r="E21"/>
  <c r="H21" s="1"/>
  <c r="E22"/>
  <c r="E23"/>
  <c r="H23" s="1"/>
  <c r="E24"/>
  <c r="H24" s="1"/>
  <c r="E25"/>
  <c r="E26"/>
  <c r="E27"/>
  <c r="H27" s="1"/>
  <c r="E28"/>
  <c r="E29"/>
  <c r="G29" s="1"/>
  <c r="E30"/>
  <c r="E31"/>
  <c r="G31" s="1"/>
  <c r="E32"/>
  <c r="G32" s="1"/>
  <c r="E33"/>
  <c r="E34"/>
  <c r="E35"/>
  <c r="G35" s="1"/>
  <c r="E9"/>
  <c r="E54"/>
  <c r="E55" s="1"/>
  <c r="C54"/>
  <c r="C55" s="1"/>
  <c r="G53"/>
  <c r="G51"/>
  <c r="F50"/>
  <c r="G50"/>
  <c r="F48"/>
  <c r="G47"/>
  <c r="G46"/>
  <c r="G43"/>
  <c r="F42"/>
  <c r="G41"/>
  <c r="G39"/>
  <c r="H34"/>
  <c r="G34"/>
  <c r="F33"/>
  <c r="G33" s="1"/>
  <c r="D33"/>
  <c r="H31"/>
  <c r="H30"/>
  <c r="H29"/>
  <c r="H28"/>
  <c r="G28"/>
  <c r="H26"/>
  <c r="G26"/>
  <c r="H25"/>
  <c r="G23"/>
  <c r="H22"/>
  <c r="G22"/>
  <c r="H20"/>
  <c r="G20"/>
  <c r="G18"/>
  <c r="H18"/>
  <c r="H17"/>
  <c r="G16"/>
  <c r="H14"/>
  <c r="H13"/>
  <c r="G12"/>
  <c r="H10"/>
  <c r="G10"/>
  <c r="G9"/>
  <c r="H9"/>
  <c r="D39" i="6"/>
  <c r="D40"/>
  <c r="G40" s="1"/>
  <c r="D41"/>
  <c r="G41" s="1"/>
  <c r="D42"/>
  <c r="G42" s="1"/>
  <c r="D43"/>
  <c r="D44"/>
  <c r="D45"/>
  <c r="G45" s="1"/>
  <c r="D46"/>
  <c r="D47"/>
  <c r="D48"/>
  <c r="G48" s="1"/>
  <c r="D49"/>
  <c r="G49" s="1"/>
  <c r="D50"/>
  <c r="D51"/>
  <c r="D52"/>
  <c r="G52" s="1"/>
  <c r="D53"/>
  <c r="D38"/>
  <c r="E10"/>
  <c r="G10" s="1"/>
  <c r="E11"/>
  <c r="H11" s="1"/>
  <c r="E12"/>
  <c r="E13"/>
  <c r="E14"/>
  <c r="H14" s="1"/>
  <c r="E15"/>
  <c r="G15" s="1"/>
  <c r="E16"/>
  <c r="E17"/>
  <c r="G17" s="1"/>
  <c r="E18"/>
  <c r="G18" s="1"/>
  <c r="E19"/>
  <c r="G19" s="1"/>
  <c r="E20"/>
  <c r="E21"/>
  <c r="E22"/>
  <c r="G22" s="1"/>
  <c r="E23"/>
  <c r="E24"/>
  <c r="E25"/>
  <c r="H25" s="1"/>
  <c r="E26"/>
  <c r="H26" s="1"/>
  <c r="E27"/>
  <c r="H27" s="1"/>
  <c r="E28"/>
  <c r="E29"/>
  <c r="E30"/>
  <c r="G30" s="1"/>
  <c r="E31"/>
  <c r="G31" s="1"/>
  <c r="E32"/>
  <c r="E34"/>
  <c r="H34" s="1"/>
  <c r="E35"/>
  <c r="H35" s="1"/>
  <c r="E9"/>
  <c r="H9" s="1"/>
  <c r="E54"/>
  <c r="E55" s="1"/>
  <c r="C54"/>
  <c r="C55" s="1"/>
  <c r="G53"/>
  <c r="G51"/>
  <c r="F50"/>
  <c r="G50"/>
  <c r="F48"/>
  <c r="G47"/>
  <c r="G46"/>
  <c r="G44"/>
  <c r="G43"/>
  <c r="F42"/>
  <c r="F41"/>
  <c r="G39"/>
  <c r="F38"/>
  <c r="G34"/>
  <c r="F33"/>
  <c r="D33"/>
  <c r="E33" s="1"/>
  <c r="H32"/>
  <c r="G32"/>
  <c r="H29"/>
  <c r="H28"/>
  <c r="G28"/>
  <c r="G24"/>
  <c r="H24"/>
  <c r="H23"/>
  <c r="H21"/>
  <c r="H20"/>
  <c r="H18"/>
  <c r="H17"/>
  <c r="H16"/>
  <c r="H15"/>
  <c r="H13"/>
  <c r="H12"/>
  <c r="G12"/>
  <c r="H10"/>
  <c r="G9"/>
  <c r="D39" i="5"/>
  <c r="D40"/>
  <c r="G40" s="1"/>
  <c r="D41"/>
  <c r="G41" s="1"/>
  <c r="D42"/>
  <c r="G42" s="1"/>
  <c r="D43"/>
  <c r="D44"/>
  <c r="D45"/>
  <c r="G45" s="1"/>
  <c r="D46"/>
  <c r="D47"/>
  <c r="D48"/>
  <c r="G48" s="1"/>
  <c r="D49"/>
  <c r="G49" s="1"/>
  <c r="D50"/>
  <c r="D51"/>
  <c r="D52"/>
  <c r="G52" s="1"/>
  <c r="D53"/>
  <c r="D38"/>
  <c r="F38" s="1"/>
  <c r="E10"/>
  <c r="G10" s="1"/>
  <c r="E11"/>
  <c r="E12"/>
  <c r="E13"/>
  <c r="H13" s="1"/>
  <c r="E14"/>
  <c r="H14" s="1"/>
  <c r="E15"/>
  <c r="H15" s="1"/>
  <c r="E16"/>
  <c r="E17"/>
  <c r="E18"/>
  <c r="G18" s="1"/>
  <c r="E19"/>
  <c r="E20"/>
  <c r="E21"/>
  <c r="H21" s="1"/>
  <c r="E22"/>
  <c r="G22" s="1"/>
  <c r="E23"/>
  <c r="H23" s="1"/>
  <c r="E24"/>
  <c r="E25"/>
  <c r="E26"/>
  <c r="H26" s="1"/>
  <c r="E27"/>
  <c r="H27" s="1"/>
  <c r="E28"/>
  <c r="E29"/>
  <c r="E30"/>
  <c r="H30" s="1"/>
  <c r="E31"/>
  <c r="H31" s="1"/>
  <c r="E32"/>
  <c r="E33"/>
  <c r="E34"/>
  <c r="G34" s="1"/>
  <c r="E35"/>
  <c r="E9"/>
  <c r="G9" s="1"/>
  <c r="E54"/>
  <c r="E55" s="1"/>
  <c r="C54"/>
  <c r="C55" s="1"/>
  <c r="G53"/>
  <c r="G51"/>
  <c r="F50"/>
  <c r="G50"/>
  <c r="F48"/>
  <c r="G47"/>
  <c r="G46"/>
  <c r="G44"/>
  <c r="G43"/>
  <c r="F43"/>
  <c r="F42"/>
  <c r="F41"/>
  <c r="G39"/>
  <c r="H35"/>
  <c r="F33"/>
  <c r="D33"/>
  <c r="H32"/>
  <c r="G32"/>
  <c r="G31"/>
  <c r="H29"/>
  <c r="H28"/>
  <c r="G28"/>
  <c r="H25"/>
  <c r="G24"/>
  <c r="H24"/>
  <c r="H22"/>
  <c r="H20"/>
  <c r="H19"/>
  <c r="G19"/>
  <c r="G17"/>
  <c r="H17"/>
  <c r="H16"/>
  <c r="G15"/>
  <c r="H12"/>
  <c r="G12"/>
  <c r="H11"/>
  <c r="D39" i="4"/>
  <c r="G39" s="1"/>
  <c r="D40"/>
  <c r="D41"/>
  <c r="F41" s="1"/>
  <c r="D42"/>
  <c r="D43"/>
  <c r="F43" s="1"/>
  <c r="D44"/>
  <c r="G44" s="1"/>
  <c r="D45"/>
  <c r="D46"/>
  <c r="D47"/>
  <c r="G47" s="1"/>
  <c r="D48"/>
  <c r="D49"/>
  <c r="F49" s="1"/>
  <c r="D50"/>
  <c r="D51"/>
  <c r="D52"/>
  <c r="G52" s="1"/>
  <c r="D53"/>
  <c r="D38"/>
  <c r="E10"/>
  <c r="E11"/>
  <c r="E12"/>
  <c r="H12" s="1"/>
  <c r="E13"/>
  <c r="E14"/>
  <c r="E15"/>
  <c r="G15" s="1"/>
  <c r="E16"/>
  <c r="H16" s="1"/>
  <c r="E17"/>
  <c r="H17" s="1"/>
  <c r="E18"/>
  <c r="E19"/>
  <c r="E20"/>
  <c r="G20" s="1"/>
  <c r="E21"/>
  <c r="E22"/>
  <c r="E23"/>
  <c r="G23" s="1"/>
  <c r="E24"/>
  <c r="E25"/>
  <c r="H25" s="1"/>
  <c r="E26"/>
  <c r="E27"/>
  <c r="E28"/>
  <c r="G28" s="1"/>
  <c r="E29"/>
  <c r="E30"/>
  <c r="E31"/>
  <c r="G31" s="1"/>
  <c r="E32"/>
  <c r="E34"/>
  <c r="E35"/>
  <c r="G35" s="1"/>
  <c r="E9"/>
  <c r="G9" s="1"/>
  <c r="C55"/>
  <c r="E54"/>
  <c r="E55" s="1"/>
  <c r="C54"/>
  <c r="G53"/>
  <c r="G51"/>
  <c r="G50"/>
  <c r="F50"/>
  <c r="G49"/>
  <c r="F48"/>
  <c r="F46"/>
  <c r="G46"/>
  <c r="G45"/>
  <c r="G42"/>
  <c r="F42"/>
  <c r="G41"/>
  <c r="F40"/>
  <c r="G40"/>
  <c r="G38"/>
  <c r="F38"/>
  <c r="G34"/>
  <c r="F33"/>
  <c r="D33"/>
  <c r="E33" s="1"/>
  <c r="G32"/>
  <c r="H30"/>
  <c r="G30"/>
  <c r="G29"/>
  <c r="H29"/>
  <c r="H27"/>
  <c r="G26"/>
  <c r="H26"/>
  <c r="H24"/>
  <c r="G24"/>
  <c r="G22"/>
  <c r="H21"/>
  <c r="G19"/>
  <c r="H18"/>
  <c r="G18"/>
  <c r="G17"/>
  <c r="G16"/>
  <c r="H14"/>
  <c r="H13"/>
  <c r="H11"/>
  <c r="G10"/>
  <c r="D39" i="3"/>
  <c r="D40"/>
  <c r="F40" s="1"/>
  <c r="D41"/>
  <c r="F41" s="1"/>
  <c r="D42"/>
  <c r="G42" s="1"/>
  <c r="D43"/>
  <c r="F43" s="1"/>
  <c r="D44"/>
  <c r="G44" s="1"/>
  <c r="D45"/>
  <c r="D46"/>
  <c r="G46" s="1"/>
  <c r="D47"/>
  <c r="D48"/>
  <c r="D49"/>
  <c r="G49" s="1"/>
  <c r="D50"/>
  <c r="D51"/>
  <c r="D52"/>
  <c r="G52" s="1"/>
  <c r="D53"/>
  <c r="D38"/>
  <c r="E10"/>
  <c r="E11"/>
  <c r="H11" s="1"/>
  <c r="E12"/>
  <c r="E13"/>
  <c r="H13" s="1"/>
  <c r="E14"/>
  <c r="E15"/>
  <c r="H15" s="1"/>
  <c r="E16"/>
  <c r="G16" s="1"/>
  <c r="E17"/>
  <c r="E18"/>
  <c r="E19"/>
  <c r="H19" s="1"/>
  <c r="E20"/>
  <c r="H20" s="1"/>
  <c r="E21"/>
  <c r="E22"/>
  <c r="E23"/>
  <c r="H23" s="1"/>
  <c r="E24"/>
  <c r="E25"/>
  <c r="H25" s="1"/>
  <c r="E26"/>
  <c r="E27"/>
  <c r="E28"/>
  <c r="G28" s="1"/>
  <c r="E29"/>
  <c r="E30"/>
  <c r="E31"/>
  <c r="G31" s="1"/>
  <c r="E32"/>
  <c r="G32" s="1"/>
  <c r="E34"/>
  <c r="E35"/>
  <c r="H35" s="1"/>
  <c r="E9"/>
  <c r="G9" s="1"/>
  <c r="C55"/>
  <c r="E54"/>
  <c r="E55" s="1"/>
  <c r="C54"/>
  <c r="G53"/>
  <c r="G51"/>
  <c r="G50"/>
  <c r="F50"/>
  <c r="F48"/>
  <c r="G47"/>
  <c r="F46"/>
  <c r="G45"/>
  <c r="F42"/>
  <c r="G41"/>
  <c r="G38"/>
  <c r="F38"/>
  <c r="G34"/>
  <c r="F33"/>
  <c r="D33"/>
  <c r="E33" s="1"/>
  <c r="H30"/>
  <c r="G30"/>
  <c r="G29"/>
  <c r="H29"/>
  <c r="H27"/>
  <c r="G26"/>
  <c r="H26"/>
  <c r="H24"/>
  <c r="G24"/>
  <c r="G22"/>
  <c r="H21"/>
  <c r="G20"/>
  <c r="G18"/>
  <c r="H17"/>
  <c r="G17"/>
  <c r="G15"/>
  <c r="H14"/>
  <c r="G12"/>
  <c r="G10"/>
  <c r="H10"/>
  <c r="D39" i="2"/>
  <c r="G39" s="1"/>
  <c r="D40"/>
  <c r="D41"/>
  <c r="D42"/>
  <c r="D43"/>
  <c r="F43" s="1"/>
  <c r="D44"/>
  <c r="G44" s="1"/>
  <c r="D45"/>
  <c r="D46"/>
  <c r="D47"/>
  <c r="G47" s="1"/>
  <c r="D48"/>
  <c r="D49"/>
  <c r="D50"/>
  <c r="D51"/>
  <c r="D52"/>
  <c r="G52" s="1"/>
  <c r="D53"/>
  <c r="D38"/>
  <c r="E10"/>
  <c r="E11"/>
  <c r="H11" s="1"/>
  <c r="E12"/>
  <c r="E13"/>
  <c r="H13" s="1"/>
  <c r="E14"/>
  <c r="E15"/>
  <c r="H15" s="1"/>
  <c r="E16"/>
  <c r="G16" s="1"/>
  <c r="E17"/>
  <c r="E18"/>
  <c r="E19"/>
  <c r="H19" s="1"/>
  <c r="E20"/>
  <c r="H20" s="1"/>
  <c r="E21"/>
  <c r="E22"/>
  <c r="E23"/>
  <c r="H23" s="1"/>
  <c r="E24"/>
  <c r="E25"/>
  <c r="H25" s="1"/>
  <c r="E26"/>
  <c r="E27"/>
  <c r="E28"/>
  <c r="G28" s="1"/>
  <c r="E29"/>
  <c r="E30"/>
  <c r="E31"/>
  <c r="G31" s="1"/>
  <c r="E32"/>
  <c r="E33"/>
  <c r="E34"/>
  <c r="E35"/>
  <c r="G35" s="1"/>
  <c r="E9"/>
  <c r="G9" s="1"/>
  <c r="C55"/>
  <c r="E54"/>
  <c r="E55" s="1"/>
  <c r="C54"/>
  <c r="G53"/>
  <c r="G51"/>
  <c r="G50"/>
  <c r="F50"/>
  <c r="F49"/>
  <c r="G49"/>
  <c r="F48"/>
  <c r="F46"/>
  <c r="G46"/>
  <c r="G45"/>
  <c r="G42"/>
  <c r="F42"/>
  <c r="G41"/>
  <c r="F41"/>
  <c r="F40"/>
  <c r="G40"/>
  <c r="G38"/>
  <c r="F38"/>
  <c r="G34"/>
  <c r="F33"/>
  <c r="G33" s="1"/>
  <c r="D33"/>
  <c r="G32"/>
  <c r="H30"/>
  <c r="G30"/>
  <c r="G29"/>
  <c r="H29"/>
  <c r="H27"/>
  <c r="G26"/>
  <c r="H26"/>
  <c r="H24"/>
  <c r="G24"/>
  <c r="G22"/>
  <c r="H21"/>
  <c r="G21"/>
  <c r="G20"/>
  <c r="G18"/>
  <c r="H17"/>
  <c r="G17"/>
  <c r="G15"/>
  <c r="H14"/>
  <c r="G12"/>
  <c r="G10"/>
  <c r="H10"/>
  <c r="G21" i="1"/>
  <c r="E10"/>
  <c r="G10" s="1"/>
  <c r="E11"/>
  <c r="H11" s="1"/>
  <c r="E12"/>
  <c r="E13"/>
  <c r="E14"/>
  <c r="H14" s="1"/>
  <c r="E15"/>
  <c r="H15" s="1"/>
  <c r="E16"/>
  <c r="E17"/>
  <c r="E18"/>
  <c r="H18" s="1"/>
  <c r="E19"/>
  <c r="H19" s="1"/>
  <c r="E20"/>
  <c r="E21"/>
  <c r="E22"/>
  <c r="H22" s="1"/>
  <c r="E23"/>
  <c r="G23" s="1"/>
  <c r="E24"/>
  <c r="E25"/>
  <c r="E26"/>
  <c r="G26" s="1"/>
  <c r="E27"/>
  <c r="E28"/>
  <c r="E29"/>
  <c r="E30"/>
  <c r="G30" s="1"/>
  <c r="E31"/>
  <c r="E32"/>
  <c r="E33"/>
  <c r="E34"/>
  <c r="E35"/>
  <c r="G35" s="1"/>
  <c r="E9"/>
  <c r="G9" s="1"/>
  <c r="H23"/>
  <c r="H21"/>
  <c r="G52"/>
  <c r="D52"/>
  <c r="D39"/>
  <c r="G39" s="1"/>
  <c r="D40"/>
  <c r="F40" s="1"/>
  <c r="D41"/>
  <c r="F41" s="1"/>
  <c r="D42"/>
  <c r="D43"/>
  <c r="G43" s="1"/>
  <c r="D44"/>
  <c r="G44" s="1"/>
  <c r="D45"/>
  <c r="G45" s="1"/>
  <c r="D46"/>
  <c r="F46" s="1"/>
  <c r="D47"/>
  <c r="G47" s="1"/>
  <c r="D48"/>
  <c r="G48" s="1"/>
  <c r="D49"/>
  <c r="G49" s="1"/>
  <c r="D50"/>
  <c r="D51"/>
  <c r="G51" s="1"/>
  <c r="D53"/>
  <c r="D38"/>
  <c r="E54"/>
  <c r="E55" s="1"/>
  <c r="C54"/>
  <c r="C55" s="1"/>
  <c r="G53"/>
  <c r="F50"/>
  <c r="G46"/>
  <c r="G42"/>
  <c r="G34"/>
  <c r="F33"/>
  <c r="D33"/>
  <c r="H32"/>
  <c r="H31"/>
  <c r="G29"/>
  <c r="H28"/>
  <c r="H27"/>
  <c r="H25"/>
  <c r="G24"/>
  <c r="H20"/>
  <c r="G20"/>
  <c r="G17"/>
  <c r="G16"/>
  <c r="H13"/>
  <c r="G12"/>
  <c r="H12"/>
  <c r="F46" i="8" l="1"/>
  <c r="G33"/>
  <c r="H33"/>
  <c r="D55"/>
  <c r="H16"/>
  <c r="H20"/>
  <c r="H23"/>
  <c r="H26"/>
  <c r="H29"/>
  <c r="H35"/>
  <c r="G40"/>
  <c r="G48"/>
  <c r="G38"/>
  <c r="H33" i="7"/>
  <c r="G40"/>
  <c r="H15"/>
  <c r="H32"/>
  <c r="H35"/>
  <c r="G19"/>
  <c r="G17"/>
  <c r="G24"/>
  <c r="G30"/>
  <c r="F38"/>
  <c r="F41"/>
  <c r="F46"/>
  <c r="F49"/>
  <c r="D54"/>
  <c r="G38"/>
  <c r="H30" i="6"/>
  <c r="H31"/>
  <c r="H19"/>
  <c r="H22"/>
  <c r="D55"/>
  <c r="F55" s="1"/>
  <c r="G33"/>
  <c r="H33"/>
  <c r="G16"/>
  <c r="G20"/>
  <c r="G23"/>
  <c r="G26"/>
  <c r="G29"/>
  <c r="G35"/>
  <c r="G38"/>
  <c r="F40"/>
  <c r="F46"/>
  <c r="F49"/>
  <c r="D54"/>
  <c r="G30" i="5"/>
  <c r="H34"/>
  <c r="H10"/>
  <c r="H18"/>
  <c r="H9"/>
  <c r="H33"/>
  <c r="G33"/>
  <c r="G16"/>
  <c r="G20"/>
  <c r="G23"/>
  <c r="G26"/>
  <c r="G29"/>
  <c r="G35"/>
  <c r="G38"/>
  <c r="F40"/>
  <c r="F46"/>
  <c r="F49"/>
  <c r="D54"/>
  <c r="H33" i="4"/>
  <c r="G33"/>
  <c r="H31"/>
  <c r="G12"/>
  <c r="H20"/>
  <c r="H23"/>
  <c r="H35"/>
  <c r="H9"/>
  <c r="G55"/>
  <c r="D55"/>
  <c r="F55" s="1"/>
  <c r="D54"/>
  <c r="G54" s="1"/>
  <c r="H10"/>
  <c r="H15"/>
  <c r="H19"/>
  <c r="H22"/>
  <c r="H28"/>
  <c r="H32"/>
  <c r="H34"/>
  <c r="G43"/>
  <c r="G48"/>
  <c r="F54"/>
  <c r="H33" i="3"/>
  <c r="G33"/>
  <c r="G40"/>
  <c r="F49"/>
  <c r="G19"/>
  <c r="H31"/>
  <c r="H16"/>
  <c r="G23"/>
  <c r="G35"/>
  <c r="H9"/>
  <c r="H12"/>
  <c r="H18"/>
  <c r="H22"/>
  <c r="H28"/>
  <c r="H32"/>
  <c r="H34"/>
  <c r="G39"/>
  <c r="G43"/>
  <c r="G48"/>
  <c r="F54"/>
  <c r="D54"/>
  <c r="G54" s="1"/>
  <c r="H33" i="2"/>
  <c r="G19"/>
  <c r="H31"/>
  <c r="H16"/>
  <c r="G23"/>
  <c r="H35"/>
  <c r="G55"/>
  <c r="D55"/>
  <c r="F55" s="1"/>
  <c r="D54"/>
  <c r="G54" s="1"/>
  <c r="H9"/>
  <c r="H12"/>
  <c r="H18"/>
  <c r="H22"/>
  <c r="H28"/>
  <c r="H32"/>
  <c r="H34"/>
  <c r="G43"/>
  <c r="G48"/>
  <c r="F54"/>
  <c r="H34" i="1"/>
  <c r="G28"/>
  <c r="H26"/>
  <c r="G15"/>
  <c r="H10"/>
  <c r="H16"/>
  <c r="G19"/>
  <c r="F49"/>
  <c r="G22"/>
  <c r="G33"/>
  <c r="H9"/>
  <c r="H29"/>
  <c r="G32"/>
  <c r="H35"/>
  <c r="G40"/>
  <c r="F43"/>
  <c r="F48"/>
  <c r="H33"/>
  <c r="G18"/>
  <c r="G31"/>
  <c r="F42"/>
  <c r="D54"/>
  <c r="G54" s="1"/>
  <c r="H17"/>
  <c r="H24"/>
  <c r="H30"/>
  <c r="G38"/>
  <c r="G41"/>
  <c r="G50"/>
  <c r="F38"/>
  <c r="F55" i="8" l="1"/>
  <c r="G55"/>
  <c r="F54"/>
  <c r="G54"/>
  <c r="F54" i="7"/>
  <c r="G54"/>
  <c r="D55"/>
  <c r="G55" i="6"/>
  <c r="F54"/>
  <c r="G54"/>
  <c r="F54" i="5"/>
  <c r="G54"/>
  <c r="D55"/>
  <c r="D55" i="3"/>
  <c r="F54" i="1"/>
  <c r="D55"/>
  <c r="F55" i="7" l="1"/>
  <c r="G55"/>
  <c r="F55" i="5"/>
  <c r="G55"/>
  <c r="F55" i="3"/>
  <c r="G55"/>
  <c r="G55" i="1"/>
  <c r="F55"/>
</calcChain>
</file>

<file path=xl/sharedStrings.xml><?xml version="1.0" encoding="utf-8"?>
<sst xmlns="http://schemas.openxmlformats.org/spreadsheetml/2006/main" count="615" uniqueCount="94">
  <si>
    <t xml:space="preserve">                      И с п о л н е н и е </t>
  </si>
  <si>
    <r>
      <t xml:space="preserve">бюджета Администрация сельского поселения </t>
    </r>
    <r>
      <rPr>
        <b/>
        <sz val="10"/>
        <rFont val="Arial Cyr"/>
        <charset val="204"/>
      </rPr>
      <t>Булякаевский</t>
    </r>
    <r>
      <rPr>
        <b/>
        <sz val="10"/>
        <rFont val="Arial Cyr"/>
        <family val="2"/>
        <charset val="204"/>
      </rPr>
      <t xml:space="preserve"> </t>
    </r>
    <r>
      <rPr>
        <b/>
        <sz val="10"/>
        <rFont val="Arial Cyr"/>
        <charset val="204"/>
      </rPr>
      <t>сельсовет</t>
    </r>
  </si>
  <si>
    <t xml:space="preserve">муниципального района Федоровский район РБ </t>
  </si>
  <si>
    <t>Наименование статей</t>
  </si>
  <si>
    <t>Код статей</t>
  </si>
  <si>
    <t>% испол.</t>
  </si>
  <si>
    <t>Отклонения</t>
  </si>
  <si>
    <t>Оплата труда</t>
  </si>
  <si>
    <t>Начис.на зарплату</t>
  </si>
  <si>
    <t>Прочие выплаты</t>
  </si>
  <si>
    <t xml:space="preserve">Услуги связи </t>
  </si>
  <si>
    <t>Текущий ремонт комп</t>
  </si>
  <si>
    <t>225.2</t>
  </si>
  <si>
    <t>Заправка катриджей</t>
  </si>
  <si>
    <t>225.6</t>
  </si>
  <si>
    <t>коммун.усл э\эн</t>
  </si>
  <si>
    <t>223.6</t>
  </si>
  <si>
    <t>инф-коммун технол</t>
  </si>
  <si>
    <t>226.7</t>
  </si>
  <si>
    <t>Содержание имущества</t>
  </si>
  <si>
    <t>Прочие услуги</t>
  </si>
  <si>
    <t>ОСАГО</t>
  </si>
  <si>
    <t>Имущ.налоги</t>
  </si>
  <si>
    <t>Увелич стоим ОС</t>
  </si>
  <si>
    <t>Увел стоим МЗ (бензин)</t>
  </si>
  <si>
    <t>343.2</t>
  </si>
  <si>
    <t>Увелич стоим МЗ</t>
  </si>
  <si>
    <t>Выборы</t>
  </si>
  <si>
    <t>0107</t>
  </si>
  <si>
    <t>воинский учет</t>
  </si>
  <si>
    <t>0203</t>
  </si>
  <si>
    <t>Пожарная безопасность</t>
  </si>
  <si>
    <t>0310</t>
  </si>
  <si>
    <t>Другие вопросы</t>
  </si>
  <si>
    <t>0314</t>
  </si>
  <si>
    <t>Дорожный фонд</t>
  </si>
  <si>
    <t>0409</t>
  </si>
  <si>
    <t>0412</t>
  </si>
  <si>
    <t>Благоустройство</t>
  </si>
  <si>
    <t>0503</t>
  </si>
  <si>
    <t>Охрана окруж среды</t>
  </si>
  <si>
    <t>0605</t>
  </si>
  <si>
    <t>Итого</t>
  </si>
  <si>
    <t>в т.ч. Глава</t>
  </si>
  <si>
    <t>Аппарат</t>
  </si>
  <si>
    <t>Вид поступлений</t>
  </si>
  <si>
    <t xml:space="preserve">утверждено </t>
  </si>
  <si>
    <t>исполнено</t>
  </si>
  <si>
    <t xml:space="preserve">отклонение </t>
  </si>
  <si>
    <t>Дотации из бюджета</t>
  </si>
  <si>
    <t>Субсидии</t>
  </si>
  <si>
    <t>Субвенции</t>
  </si>
  <si>
    <t>Межбюд трансф дорож ф</t>
  </si>
  <si>
    <t>Межбюдж трансфер</t>
  </si>
  <si>
    <t>Прочие с района</t>
  </si>
  <si>
    <t>Прочие с нас реал.дела</t>
  </si>
  <si>
    <t>Подоход.налог</t>
  </si>
  <si>
    <t>ЕСХН</t>
  </si>
  <si>
    <t xml:space="preserve">Налог на имущест </t>
  </si>
  <si>
    <t>Зем налог с орг</t>
  </si>
  <si>
    <t>Зем налог с физлиц</t>
  </si>
  <si>
    <t>Госпошлина</t>
  </si>
  <si>
    <t>Итого по налогам</t>
  </si>
  <si>
    <t>Всего</t>
  </si>
  <si>
    <t>коммун.усл ТКО</t>
  </si>
  <si>
    <t>223.8</t>
  </si>
  <si>
    <t>по состоянию на 01 февраля 2020 года.</t>
  </si>
  <si>
    <t>утверж.за 2020г.</t>
  </si>
  <si>
    <t xml:space="preserve">утверж за 1 месяц </t>
  </si>
  <si>
    <t xml:space="preserve">касса за 1 месяц </t>
  </si>
  <si>
    <t>утвер.на 2020г.</t>
  </si>
  <si>
    <t>Аренда земли</t>
  </si>
  <si>
    <t>Продажа имущества</t>
  </si>
  <si>
    <t>по состоянию на 01 марта 2020 года.</t>
  </si>
  <si>
    <t>утверж за 2 мес</t>
  </si>
  <si>
    <t>касса</t>
  </si>
  <si>
    <t>по состоянию на 01 апреля 2020 года.</t>
  </si>
  <si>
    <t>утверж за 3 мес</t>
  </si>
  <si>
    <t>Прочие МБТ</t>
  </si>
  <si>
    <t>по состоянию на 01 мая 2020 года.</t>
  </si>
  <si>
    <t>утверж за 4 мес</t>
  </si>
  <si>
    <t>по состоянию на 01 июня 2020 года.</t>
  </si>
  <si>
    <t>утверж за 5 мес</t>
  </si>
  <si>
    <t>по состоянию на 01 июля 2020 года.</t>
  </si>
  <si>
    <t>утверж за 6 мес</t>
  </si>
  <si>
    <t>Остаток</t>
  </si>
  <si>
    <t>в т.ч.</t>
  </si>
  <si>
    <t>военкомат</t>
  </si>
  <si>
    <t>РБ</t>
  </si>
  <si>
    <t>собственные</t>
  </si>
  <si>
    <t>по состоянию на 01 августа 2020 года.</t>
  </si>
  <si>
    <t>утверж за 7 мес</t>
  </si>
  <si>
    <t>по состоянию на 01  сентября 2020 года.</t>
  </si>
  <si>
    <t>утверж за 8 мес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</si>
</sst>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 Cyr"/>
      <charset val="204"/>
    </font>
    <font>
      <sz val="16"/>
      <name val="Arial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sz val="10"/>
      <color theme="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0" fillId="2" borderId="0" xfId="0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2" borderId="3" xfId="0" applyNumberFormat="1" applyFill="1" applyBorder="1"/>
    <xf numFmtId="164" fontId="0" fillId="0" borderId="6" xfId="0" applyNumberFormat="1" applyBorder="1"/>
    <xf numFmtId="1" fontId="0" fillId="0" borderId="3" xfId="0" applyNumberFormat="1" applyBorder="1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3" fontId="0" fillId="2" borderId="9" xfId="0" applyNumberFormat="1" applyFill="1" applyBorder="1"/>
    <xf numFmtId="0" fontId="0" fillId="0" borderId="3" xfId="0" applyBorder="1"/>
    <xf numFmtId="0" fontId="0" fillId="0" borderId="3" xfId="0" applyFill="1" applyBorder="1" applyAlignment="1">
      <alignment horizontal="right"/>
    </xf>
    <xf numFmtId="164" fontId="0" fillId="0" borderId="3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2" borderId="13" xfId="0" applyNumberFormat="1" applyFill="1" applyBorder="1"/>
    <xf numFmtId="0" fontId="0" fillId="0" borderId="14" xfId="0" applyBorder="1" applyAlignment="1">
      <alignment horizontal="right"/>
    </xf>
    <xf numFmtId="3" fontId="0" fillId="2" borderId="15" xfId="0" applyNumberFormat="1" applyFill="1" applyBorder="1"/>
    <xf numFmtId="49" fontId="0" fillId="0" borderId="12" xfId="0" applyNumberFormat="1" applyBorder="1" applyAlignment="1">
      <alignment horizontal="right"/>
    </xf>
    <xf numFmtId="3" fontId="0" fillId="0" borderId="13" xfId="0" applyNumberFormat="1" applyBorder="1"/>
    <xf numFmtId="49" fontId="0" fillId="0" borderId="6" xfId="0" applyNumberFormat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3" fontId="0" fillId="0" borderId="3" xfId="0" applyNumberFormat="1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3" fontId="0" fillId="0" borderId="9" xfId="0" applyNumberForma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4" fontId="0" fillId="0" borderId="0" xfId="0" applyNumberForma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3" fontId="4" fillId="0" borderId="1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workbookViewId="0">
      <selection activeCell="C6" sqref="C6:F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04" t="s">
        <v>1</v>
      </c>
      <c r="C4" s="104"/>
      <c r="D4" s="104"/>
      <c r="E4" s="104"/>
      <c r="F4" s="104"/>
      <c r="G4" s="104"/>
      <c r="H4" s="104"/>
    </row>
    <row r="5" spans="1:14">
      <c r="B5" s="104" t="s">
        <v>2</v>
      </c>
      <c r="C5" s="104"/>
      <c r="D5" s="104"/>
      <c r="E5" s="104"/>
      <c r="F5" s="104"/>
    </row>
    <row r="6" spans="1:14">
      <c r="C6" s="105" t="s">
        <v>66</v>
      </c>
      <c r="D6" s="105"/>
      <c r="E6" s="105"/>
      <c r="F6" s="105"/>
    </row>
    <row r="7" spans="1:14">
      <c r="A7" s="2"/>
      <c r="B7" s="2"/>
    </row>
    <row r="8" spans="1:14" ht="45.75" customHeight="1">
      <c r="A8" s="106" t="s">
        <v>3</v>
      </c>
      <c r="B8" s="107"/>
      <c r="C8" s="3" t="s">
        <v>4</v>
      </c>
      <c r="D8" s="4" t="s">
        <v>67</v>
      </c>
      <c r="E8" s="4" t="s">
        <v>68</v>
      </c>
      <c r="F8" s="4" t="s">
        <v>69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768200</v>
      </c>
      <c r="E9" s="9">
        <f>SUM(D9/12*1)</f>
        <v>64016.666666666664</v>
      </c>
      <c r="F9" s="9">
        <v>34756</v>
      </c>
      <c r="G9" s="10">
        <f>F9/E9*100</f>
        <v>54.292111429315284</v>
      </c>
      <c r="H9" s="11">
        <f t="shared" ref="H9:H35" si="0">E9-F9</f>
        <v>29260.666666666664</v>
      </c>
    </row>
    <row r="10" spans="1:14">
      <c r="A10" s="12" t="s">
        <v>8</v>
      </c>
      <c r="B10" s="13"/>
      <c r="C10" s="8">
        <v>213</v>
      </c>
      <c r="D10" s="9">
        <v>230000</v>
      </c>
      <c r="E10" s="9">
        <f t="shared" ref="E10:E35" si="1">SUM(D10/12*1)</f>
        <v>19166.666666666668</v>
      </c>
      <c r="F10" s="9">
        <v>0</v>
      </c>
      <c r="G10" s="10">
        <f>F10/E10*100</f>
        <v>0</v>
      </c>
      <c r="H10" s="11">
        <f t="shared" si="0"/>
        <v>19166.666666666668</v>
      </c>
    </row>
    <row r="11" spans="1:14">
      <c r="A11" s="12" t="s">
        <v>9</v>
      </c>
      <c r="B11" s="13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42000</v>
      </c>
      <c r="E12" s="9">
        <f t="shared" si="1"/>
        <v>3500</v>
      </c>
      <c r="F12" s="17">
        <v>0</v>
      </c>
      <c r="G12" s="10">
        <f>F12/E12*100</f>
        <v>0</v>
      </c>
      <c r="H12" s="11">
        <f t="shared" si="0"/>
        <v>3500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175</v>
      </c>
      <c r="F14" s="9"/>
      <c r="G14" s="20"/>
      <c r="H14" s="11">
        <f>E14-F14</f>
        <v>175</v>
      </c>
    </row>
    <row r="15" spans="1:14">
      <c r="A15" s="14" t="s">
        <v>17</v>
      </c>
      <c r="B15" s="15"/>
      <c r="C15" s="19" t="s">
        <v>18</v>
      </c>
      <c r="D15" s="9">
        <v>53300</v>
      </c>
      <c r="E15" s="9">
        <f t="shared" si="1"/>
        <v>4441.666666666667</v>
      </c>
      <c r="F15" s="9">
        <v>0</v>
      </c>
      <c r="G15" s="10">
        <f t="shared" ref="G15:G21" si="2">F15/E15*100</f>
        <v>0</v>
      </c>
      <c r="H15" s="11">
        <f t="shared" ref="H15" si="3">E15-F15</f>
        <v>4441.666666666667</v>
      </c>
    </row>
    <row r="16" spans="1:14">
      <c r="A16" s="47" t="s">
        <v>15</v>
      </c>
      <c r="B16" s="48"/>
      <c r="C16" s="19" t="s">
        <v>16</v>
      </c>
      <c r="D16" s="9">
        <v>28000</v>
      </c>
      <c r="E16" s="9">
        <f t="shared" si="1"/>
        <v>2333.3333333333335</v>
      </c>
      <c r="F16" s="9">
        <v>0</v>
      </c>
      <c r="G16" s="10">
        <f t="shared" si="2"/>
        <v>0</v>
      </c>
      <c r="H16" s="11">
        <f>E16-F16</f>
        <v>2333.3333333333335</v>
      </c>
    </row>
    <row r="17" spans="1:8">
      <c r="A17" s="14" t="s">
        <v>64</v>
      </c>
      <c r="B17" s="15"/>
      <c r="C17" s="19" t="s">
        <v>65</v>
      </c>
      <c r="D17" s="9">
        <v>1000</v>
      </c>
      <c r="E17" s="9">
        <f t="shared" si="1"/>
        <v>83.333333333333329</v>
      </c>
      <c r="F17" s="9">
        <v>0</v>
      </c>
      <c r="G17" s="10">
        <f t="shared" si="2"/>
        <v>0</v>
      </c>
      <c r="H17" s="11">
        <f t="shared" si="0"/>
        <v>83.333333333333329</v>
      </c>
    </row>
    <row r="18" spans="1:8">
      <c r="A18" s="21" t="s">
        <v>19</v>
      </c>
      <c r="B18" s="22"/>
      <c r="C18" s="23">
        <v>225</v>
      </c>
      <c r="D18" s="24">
        <v>21000</v>
      </c>
      <c r="E18" s="9">
        <f t="shared" si="1"/>
        <v>1750</v>
      </c>
      <c r="F18" s="24">
        <v>0</v>
      </c>
      <c r="G18" s="10">
        <f t="shared" si="2"/>
        <v>0</v>
      </c>
      <c r="H18" s="11">
        <f>E18-F18</f>
        <v>1750</v>
      </c>
    </row>
    <row r="19" spans="1:8">
      <c r="A19" s="21" t="s">
        <v>20</v>
      </c>
      <c r="B19" s="22"/>
      <c r="C19" s="23">
        <v>226</v>
      </c>
      <c r="D19" s="24">
        <v>6700</v>
      </c>
      <c r="E19" s="9">
        <f t="shared" si="1"/>
        <v>558.33333333333337</v>
      </c>
      <c r="F19" s="24">
        <v>0</v>
      </c>
      <c r="G19" s="10">
        <f t="shared" si="2"/>
        <v>0</v>
      </c>
      <c r="H19" s="11">
        <f t="shared" si="0"/>
        <v>558.33333333333337</v>
      </c>
    </row>
    <row r="20" spans="1:8">
      <c r="A20" s="21" t="s">
        <v>21</v>
      </c>
      <c r="B20" s="22"/>
      <c r="C20" s="18">
        <v>227</v>
      </c>
      <c r="D20" s="9">
        <v>3500</v>
      </c>
      <c r="E20" s="9">
        <f t="shared" si="1"/>
        <v>291.66666666666669</v>
      </c>
      <c r="F20" s="9">
        <v>0</v>
      </c>
      <c r="G20" s="10">
        <f t="shared" si="2"/>
        <v>0</v>
      </c>
      <c r="H20" s="11">
        <f t="shared" si="0"/>
        <v>291.66666666666669</v>
      </c>
    </row>
    <row r="21" spans="1:8">
      <c r="A21" s="49" t="s">
        <v>23</v>
      </c>
      <c r="B21" s="50"/>
      <c r="C21" s="25">
        <v>312</v>
      </c>
      <c r="D21" s="26">
        <v>0</v>
      </c>
      <c r="E21" s="9">
        <f t="shared" si="1"/>
        <v>0</v>
      </c>
      <c r="F21" s="26">
        <v>0</v>
      </c>
      <c r="G21" s="10" t="e">
        <f t="shared" si="2"/>
        <v>#DIV/0!</v>
      </c>
      <c r="H21" s="11">
        <f t="shared" ref="H21:H23" si="4">E21-F21</f>
        <v>0</v>
      </c>
    </row>
    <row r="22" spans="1:8" ht="12" customHeight="1">
      <c r="A22" s="108" t="s">
        <v>24</v>
      </c>
      <c r="B22" s="109"/>
      <c r="C22" s="25" t="s">
        <v>25</v>
      </c>
      <c r="D22" s="26">
        <v>74000</v>
      </c>
      <c r="E22" s="9">
        <f t="shared" si="1"/>
        <v>6166.666666666667</v>
      </c>
      <c r="F22" s="26">
        <v>0</v>
      </c>
      <c r="G22" s="10">
        <f>SUM(F22/E22*100)</f>
        <v>0</v>
      </c>
      <c r="H22" s="11">
        <f t="shared" si="4"/>
        <v>6166.666666666667</v>
      </c>
    </row>
    <row r="23" spans="1:8">
      <c r="A23" s="6" t="s">
        <v>26</v>
      </c>
      <c r="B23" s="7"/>
      <c r="C23" s="25">
        <v>346</v>
      </c>
      <c r="D23" s="26">
        <v>37200</v>
      </c>
      <c r="E23" s="9">
        <f t="shared" si="1"/>
        <v>3100</v>
      </c>
      <c r="F23" s="26"/>
      <c r="G23" s="10">
        <f>F23/E23*100</f>
        <v>0</v>
      </c>
      <c r="H23" s="11">
        <f t="shared" si="4"/>
        <v>3100</v>
      </c>
    </row>
    <row r="24" spans="1:8" ht="12" customHeight="1">
      <c r="A24" s="108" t="s">
        <v>22</v>
      </c>
      <c r="B24" s="109"/>
      <c r="C24" s="25">
        <v>291</v>
      </c>
      <c r="D24" s="26">
        <v>22000</v>
      </c>
      <c r="E24" s="9">
        <f t="shared" si="1"/>
        <v>1833.3333333333333</v>
      </c>
      <c r="F24" s="26">
        <v>464</v>
      </c>
      <c r="G24" s="10">
        <f>SUM(F24/E24*100)</f>
        <v>25.309090909090909</v>
      </c>
      <c r="H24" s="11">
        <f t="shared" si="0"/>
        <v>1369.3333333333333</v>
      </c>
    </row>
    <row r="25" spans="1:8">
      <c r="A25" s="21" t="s">
        <v>27</v>
      </c>
      <c r="B25" s="22"/>
      <c r="C25" s="27" t="s">
        <v>28</v>
      </c>
      <c r="D25" s="28">
        <v>500</v>
      </c>
      <c r="E25" s="9">
        <f t="shared" si="1"/>
        <v>41.666666666666664</v>
      </c>
      <c r="F25" s="28"/>
      <c r="G25" s="10"/>
      <c r="H25" s="11">
        <f>E25-F25</f>
        <v>41.666666666666664</v>
      </c>
    </row>
    <row r="26" spans="1:8">
      <c r="A26" s="21" t="s">
        <v>29</v>
      </c>
      <c r="B26" s="22"/>
      <c r="C26" s="27" t="s">
        <v>30</v>
      </c>
      <c r="D26" s="28">
        <v>91100</v>
      </c>
      <c r="E26" s="9">
        <f t="shared" si="1"/>
        <v>7591.666666666667</v>
      </c>
      <c r="F26" s="28">
        <v>0</v>
      </c>
      <c r="G26" s="10">
        <f>F26/E26*100</f>
        <v>0</v>
      </c>
      <c r="H26" s="11">
        <f t="shared" si="0"/>
        <v>7591.666666666667</v>
      </c>
    </row>
    <row r="27" spans="1:8">
      <c r="A27" s="110" t="s">
        <v>31</v>
      </c>
      <c r="B27" s="111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12" t="s">
        <v>33</v>
      </c>
      <c r="B28" s="13"/>
      <c r="C28" s="29" t="s">
        <v>34</v>
      </c>
      <c r="D28" s="9">
        <v>5000</v>
      </c>
      <c r="E28" s="9">
        <f t="shared" si="1"/>
        <v>416.66666666666669</v>
      </c>
      <c r="F28" s="9"/>
      <c r="G28" s="10">
        <f>SUM(F28/E28*100)</f>
        <v>0</v>
      </c>
      <c r="H28" s="11">
        <f>E28-F28</f>
        <v>416.66666666666669</v>
      </c>
    </row>
    <row r="29" spans="1:8">
      <c r="A29" s="12" t="s">
        <v>35</v>
      </c>
      <c r="B29" s="13"/>
      <c r="C29" s="29" t="s">
        <v>36</v>
      </c>
      <c r="D29" s="9">
        <v>196000</v>
      </c>
      <c r="E29" s="9">
        <f t="shared" si="1"/>
        <v>16333.333333333334</v>
      </c>
      <c r="F29" s="9">
        <v>0</v>
      </c>
      <c r="G29" s="10">
        <f>SUM(F29/E29*100)</f>
        <v>0</v>
      </c>
      <c r="H29" s="11">
        <f>E29-F29</f>
        <v>16333.333333333334</v>
      </c>
    </row>
    <row r="30" spans="1:8">
      <c r="A30" s="12" t="s">
        <v>33</v>
      </c>
      <c r="B30" s="13"/>
      <c r="C30" s="29" t="s">
        <v>37</v>
      </c>
      <c r="D30" s="9">
        <v>37500</v>
      </c>
      <c r="E30" s="9">
        <f t="shared" si="1"/>
        <v>3125</v>
      </c>
      <c r="F30" s="9"/>
      <c r="G30" s="10">
        <f>SUM(F30/E30*100)</f>
        <v>0</v>
      </c>
      <c r="H30" s="11">
        <f>E30-F30</f>
        <v>3125</v>
      </c>
    </row>
    <row r="31" spans="1:8">
      <c r="A31" s="12" t="s">
        <v>38</v>
      </c>
      <c r="B31" s="13"/>
      <c r="C31" s="29" t="s">
        <v>39</v>
      </c>
      <c r="D31" s="9">
        <v>820000</v>
      </c>
      <c r="E31" s="9">
        <f t="shared" si="1"/>
        <v>68333.333333333328</v>
      </c>
      <c r="F31" s="9">
        <v>0</v>
      </c>
      <c r="G31" s="10">
        <f>SUM(F31/E31*100)</f>
        <v>0</v>
      </c>
      <c r="H31" s="11">
        <f t="shared" si="0"/>
        <v>68333.333333333328</v>
      </c>
    </row>
    <row r="32" spans="1:8">
      <c r="A32" s="12" t="s">
        <v>40</v>
      </c>
      <c r="B32" s="13"/>
      <c r="C32" s="29" t="s">
        <v>41</v>
      </c>
      <c r="D32" s="9">
        <v>0</v>
      </c>
      <c r="E32" s="9">
        <f t="shared" si="1"/>
        <v>0</v>
      </c>
      <c r="F32" s="9"/>
      <c r="G32" s="10" t="e">
        <f>SUM(F32/E32*100)</f>
        <v>#DIV/0!</v>
      </c>
      <c r="H32" s="11">
        <f t="shared" si="0"/>
        <v>0</v>
      </c>
    </row>
    <row r="33" spans="1:8" ht="12.75" customHeight="1">
      <c r="A33" s="30" t="s">
        <v>42</v>
      </c>
      <c r="B33" s="31"/>
      <c r="C33" s="23"/>
      <c r="D33" s="28">
        <f>SUM(D9:D32)</f>
        <v>2439100</v>
      </c>
      <c r="E33" s="9">
        <f t="shared" si="1"/>
        <v>203258.33333333334</v>
      </c>
      <c r="F33" s="28">
        <f>SUM(F9:F32)</f>
        <v>35220</v>
      </c>
      <c r="G33" s="10">
        <f>F33/E33*100</f>
        <v>17.327702841211924</v>
      </c>
      <c r="H33" s="11">
        <f t="shared" si="0"/>
        <v>168038.33333333334</v>
      </c>
    </row>
    <row r="34" spans="1:8">
      <c r="A34" s="32" t="s">
        <v>43</v>
      </c>
      <c r="B34" s="33"/>
      <c r="C34" s="8"/>
      <c r="D34" s="34">
        <v>646900</v>
      </c>
      <c r="E34" s="9">
        <f t="shared" si="1"/>
        <v>53908.333333333336</v>
      </c>
      <c r="F34" s="34">
        <v>17400</v>
      </c>
      <c r="G34" s="10">
        <f>F34/E34*100</f>
        <v>32.277013448755604</v>
      </c>
      <c r="H34" s="11">
        <f t="shared" si="0"/>
        <v>36508.333333333336</v>
      </c>
    </row>
    <row r="35" spans="1:8">
      <c r="A35" s="102" t="s">
        <v>44</v>
      </c>
      <c r="B35" s="103"/>
      <c r="C35" s="35"/>
      <c r="D35" s="36">
        <v>642100</v>
      </c>
      <c r="E35" s="9">
        <f t="shared" si="1"/>
        <v>53508.333333333336</v>
      </c>
      <c r="F35" s="36">
        <v>17820</v>
      </c>
      <c r="G35" s="10">
        <f>F35/E35*100</f>
        <v>33.303223796916363</v>
      </c>
      <c r="H35" s="37">
        <f t="shared" si="0"/>
        <v>35688.333333333336</v>
      </c>
    </row>
    <row r="37" spans="1:8" ht="27" customHeight="1">
      <c r="A37" s="106" t="s">
        <v>45</v>
      </c>
      <c r="B37" s="107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978800</v>
      </c>
      <c r="D38" s="34">
        <f>SUM(C38/12*1)</f>
        <v>81566.666666666672</v>
      </c>
      <c r="E38" s="28">
        <v>10858</v>
      </c>
      <c r="F38" s="28">
        <f t="shared" ref="F38:F43" si="5">SUM(E38/D38*100)</f>
        <v>13.311810380057212</v>
      </c>
      <c r="G38" s="40">
        <f>E38-D38</f>
        <v>-70708.666666666672</v>
      </c>
      <c r="H38" s="41"/>
    </row>
    <row r="39" spans="1:8" ht="12.75" customHeight="1">
      <c r="A39" s="102" t="s">
        <v>50</v>
      </c>
      <c r="B39" s="103"/>
      <c r="C39" s="28">
        <v>0</v>
      </c>
      <c r="D39" s="34">
        <f t="shared" ref="D39:D53" si="6">SUM(C39/12*1)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102" t="s">
        <v>51</v>
      </c>
      <c r="B40" s="103"/>
      <c r="C40" s="28">
        <v>91100</v>
      </c>
      <c r="D40" s="34">
        <f t="shared" si="6"/>
        <v>7591.666666666667</v>
      </c>
      <c r="E40" s="28">
        <v>0</v>
      </c>
      <c r="F40" s="28">
        <f t="shared" si="5"/>
        <v>0</v>
      </c>
      <c r="G40" s="40">
        <f t="shared" ref="G40:G55" si="7">SUM(E40-D40)</f>
        <v>-7591.666666666667</v>
      </c>
      <c r="H40" s="41"/>
    </row>
    <row r="41" spans="1:8" ht="12.75" customHeight="1">
      <c r="A41" s="102" t="s">
        <v>52</v>
      </c>
      <c r="B41" s="103"/>
      <c r="C41" s="28">
        <v>196000</v>
      </c>
      <c r="D41" s="34">
        <f t="shared" si="6"/>
        <v>16333.333333333334</v>
      </c>
      <c r="E41" s="28">
        <v>0</v>
      </c>
      <c r="F41" s="28">
        <f t="shared" si="5"/>
        <v>0</v>
      </c>
      <c r="G41" s="40">
        <f>SUM(E41-D41)</f>
        <v>-16333.333333333334</v>
      </c>
      <c r="H41" s="41"/>
    </row>
    <row r="42" spans="1:8" ht="12.75" customHeight="1">
      <c r="A42" s="102" t="s">
        <v>53</v>
      </c>
      <c r="B42" s="103"/>
      <c r="C42" s="28">
        <v>700000</v>
      </c>
      <c r="D42" s="34">
        <f t="shared" si="6"/>
        <v>58333.333333333336</v>
      </c>
      <c r="E42" s="28">
        <v>0</v>
      </c>
      <c r="F42" s="28">
        <f t="shared" si="5"/>
        <v>0</v>
      </c>
      <c r="G42" s="40">
        <f t="shared" si="7"/>
        <v>-58333.333333333336</v>
      </c>
      <c r="H42" s="41"/>
    </row>
    <row r="43" spans="1:8" ht="12.75" customHeight="1">
      <c r="A43" s="102" t="s">
        <v>54</v>
      </c>
      <c r="B43" s="103"/>
      <c r="C43" s="28">
        <v>0</v>
      </c>
      <c r="D43" s="34">
        <f t="shared" si="6"/>
        <v>0</v>
      </c>
      <c r="E43" s="28">
        <v>0</v>
      </c>
      <c r="F43" s="28" t="e">
        <f t="shared" si="5"/>
        <v>#DIV/0!</v>
      </c>
      <c r="G43" s="40">
        <f>SUM(E43-D43)</f>
        <v>0</v>
      </c>
      <c r="H43" s="41"/>
    </row>
    <row r="44" spans="1:8" ht="12.75" customHeight="1">
      <c r="A44" s="102" t="s">
        <v>55</v>
      </c>
      <c r="B44" s="103"/>
      <c r="C44" s="28">
        <v>0</v>
      </c>
      <c r="D44" s="34">
        <f t="shared" si="6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>
      <c r="A45" s="102"/>
      <c r="B45" s="103"/>
      <c r="C45" s="28">
        <v>0</v>
      </c>
      <c r="D45" s="34">
        <f t="shared" si="6"/>
        <v>0</v>
      </c>
      <c r="E45" s="28">
        <v>0</v>
      </c>
      <c r="F45" s="28"/>
      <c r="G45" s="40">
        <f>SUM(E45-D45)</f>
        <v>0</v>
      </c>
      <c r="H45" s="41"/>
    </row>
    <row r="46" spans="1:8">
      <c r="A46" s="32" t="s">
        <v>56</v>
      </c>
      <c r="B46" s="42"/>
      <c r="C46" s="34">
        <v>9000</v>
      </c>
      <c r="D46" s="34">
        <f t="shared" si="6"/>
        <v>750</v>
      </c>
      <c r="E46" s="34">
        <v>182</v>
      </c>
      <c r="F46" s="28">
        <f>E46/D46*100</f>
        <v>24.266666666666666</v>
      </c>
      <c r="G46" s="40">
        <f t="shared" si="7"/>
        <v>-568</v>
      </c>
      <c r="H46" s="40"/>
    </row>
    <row r="47" spans="1:8" ht="12.75" customHeight="1">
      <c r="A47" s="43" t="s">
        <v>57</v>
      </c>
      <c r="B47" s="43"/>
      <c r="C47" s="34">
        <v>0</v>
      </c>
      <c r="D47" s="34">
        <f t="shared" si="6"/>
        <v>0</v>
      </c>
      <c r="E47" s="34">
        <v>0</v>
      </c>
      <c r="F47" s="28"/>
      <c r="G47" s="40">
        <f t="shared" si="7"/>
        <v>0</v>
      </c>
      <c r="H47" s="40"/>
    </row>
    <row r="48" spans="1:8" ht="12.75" customHeight="1">
      <c r="A48" s="102" t="s">
        <v>58</v>
      </c>
      <c r="B48" s="103"/>
      <c r="C48" s="34">
        <v>12600</v>
      </c>
      <c r="D48" s="34">
        <f t="shared" si="6"/>
        <v>1050</v>
      </c>
      <c r="E48" s="34">
        <v>1799</v>
      </c>
      <c r="F48" s="28">
        <f>E48/D48*100</f>
        <v>171.33333333333334</v>
      </c>
      <c r="G48" s="40">
        <f t="shared" si="7"/>
        <v>749</v>
      </c>
      <c r="H48" s="40"/>
    </row>
    <row r="49" spans="1:8">
      <c r="A49" s="102" t="s">
        <v>59</v>
      </c>
      <c r="B49" s="103"/>
      <c r="C49" s="34">
        <v>108100</v>
      </c>
      <c r="D49" s="34">
        <f t="shared" si="6"/>
        <v>9008.3333333333339</v>
      </c>
      <c r="E49" s="34">
        <v>0</v>
      </c>
      <c r="F49" s="28">
        <f>SUM(E49/D49*100)</f>
        <v>0</v>
      </c>
      <c r="G49" s="40">
        <f t="shared" si="7"/>
        <v>-9008.3333333333339</v>
      </c>
      <c r="H49" s="40"/>
    </row>
    <row r="50" spans="1:8" ht="12.75" customHeight="1">
      <c r="A50" s="102" t="s">
        <v>60</v>
      </c>
      <c r="B50" s="103"/>
      <c r="C50" s="34">
        <v>206900</v>
      </c>
      <c r="D50" s="34">
        <f t="shared" si="6"/>
        <v>17241.666666666668</v>
      </c>
      <c r="E50" s="34">
        <v>5725</v>
      </c>
      <c r="F50" s="28">
        <f>SUM(E50/D50*100)</f>
        <v>33.204446592556792</v>
      </c>
      <c r="G50" s="40">
        <f t="shared" si="7"/>
        <v>-11516.666666666668</v>
      </c>
      <c r="H50" s="40"/>
    </row>
    <row r="51" spans="1:8" ht="12.75" customHeight="1">
      <c r="A51" s="102" t="s">
        <v>61</v>
      </c>
      <c r="B51" s="103"/>
      <c r="C51" s="34">
        <v>1600</v>
      </c>
      <c r="D51" s="34">
        <f t="shared" si="6"/>
        <v>133.33333333333334</v>
      </c>
      <c r="E51" s="34">
        <v>0</v>
      </c>
      <c r="F51" s="28"/>
      <c r="G51" s="40">
        <f t="shared" si="7"/>
        <v>-133.33333333333334</v>
      </c>
      <c r="H51" s="40"/>
    </row>
    <row r="52" spans="1:8" ht="12.75" customHeight="1">
      <c r="A52" s="102" t="s">
        <v>71</v>
      </c>
      <c r="B52" s="103"/>
      <c r="C52" s="34">
        <v>35000</v>
      </c>
      <c r="D52" s="34">
        <f t="shared" si="6"/>
        <v>2916.6666666666665</v>
      </c>
      <c r="E52" s="34">
        <v>0</v>
      </c>
      <c r="F52" s="34"/>
      <c r="G52" s="40">
        <f t="shared" ref="G52" si="8">SUM(E52-D52)</f>
        <v>-2916.6666666666665</v>
      </c>
      <c r="H52" s="40"/>
    </row>
    <row r="53" spans="1:8" ht="12.75" customHeight="1">
      <c r="A53" s="102" t="s">
        <v>72</v>
      </c>
      <c r="B53" s="103"/>
      <c r="C53" s="34">
        <v>100000</v>
      </c>
      <c r="D53" s="34">
        <f t="shared" si="6"/>
        <v>8333.3333333333339</v>
      </c>
      <c r="E53" s="34">
        <v>0</v>
      </c>
      <c r="F53" s="34"/>
      <c r="G53" s="40">
        <f t="shared" si="7"/>
        <v>-8333.3333333333339</v>
      </c>
      <c r="H53" s="40"/>
    </row>
    <row r="54" spans="1:8">
      <c r="A54" s="102" t="s">
        <v>62</v>
      </c>
      <c r="B54" s="103"/>
      <c r="C54" s="34">
        <f>SUM(C46:C53)</f>
        <v>473200</v>
      </c>
      <c r="D54" s="34">
        <f>SUM(D46:D53)</f>
        <v>39433.333333333336</v>
      </c>
      <c r="E54" s="34">
        <f>SUM(E46:E53)</f>
        <v>7706</v>
      </c>
      <c r="F54" s="44">
        <f>SUM(E54/D54*100)</f>
        <v>19.541842772612004</v>
      </c>
      <c r="G54" s="40">
        <f t="shared" si="7"/>
        <v>-31727.333333333336</v>
      </c>
      <c r="H54" s="40"/>
    </row>
    <row r="55" spans="1:8">
      <c r="A55" s="45" t="s">
        <v>63</v>
      </c>
      <c r="B55" s="46"/>
      <c r="C55" s="34">
        <f>SUM(C38,C54,C40,C41,C42,C43,C39,C45,C44)</f>
        <v>2439100</v>
      </c>
      <c r="D55" s="34">
        <f>SUM(D38+D39+D40+D41+D42+D54+D43+D44+D45)</f>
        <v>203258.33333333334</v>
      </c>
      <c r="E55" s="34">
        <f>SUM(E38+E39+E40+E41+E42+E54+E43+E44+E45)</f>
        <v>18564</v>
      </c>
      <c r="F55" s="34">
        <f>E55/D55*100</f>
        <v>9.1332048706490081</v>
      </c>
      <c r="G55" s="40">
        <f t="shared" si="7"/>
        <v>-184694.33333333334</v>
      </c>
      <c r="H55" s="40"/>
    </row>
    <row r="57" spans="1:8" ht="21" customHeight="1">
      <c r="E57" s="101"/>
      <c r="F57" s="101"/>
      <c r="G57" s="101"/>
    </row>
    <row r="58" spans="1:8" ht="12.75" customHeight="1"/>
    <row r="59" spans="1:8">
      <c r="E59" s="101"/>
      <c r="F59" s="101"/>
    </row>
    <row r="60" spans="1:8" ht="12.75" customHeight="1"/>
    <row r="61" spans="1:8" ht="12.75" customHeight="1"/>
  </sheetData>
  <mergeCells count="25">
    <mergeCell ref="A41:B41"/>
    <mergeCell ref="B4:H4"/>
    <mergeCell ref="B5:F5"/>
    <mergeCell ref="C6:F6"/>
    <mergeCell ref="A8:B8"/>
    <mergeCell ref="A24:B24"/>
    <mergeCell ref="A27:B27"/>
    <mergeCell ref="A35:B35"/>
    <mergeCell ref="A37:B37"/>
    <mergeCell ref="A39:B39"/>
    <mergeCell ref="A40:B40"/>
    <mergeCell ref="A22:B22"/>
    <mergeCell ref="E57:G57"/>
    <mergeCell ref="E59:F59"/>
    <mergeCell ref="A42:B42"/>
    <mergeCell ref="A43:B43"/>
    <mergeCell ref="A44:B44"/>
    <mergeCell ref="A45:B45"/>
    <mergeCell ref="A48:B48"/>
    <mergeCell ref="A49:B49"/>
    <mergeCell ref="A50:B50"/>
    <mergeCell ref="A51:B51"/>
    <mergeCell ref="A53:B53"/>
    <mergeCell ref="A54:B54"/>
    <mergeCell ref="A52:B52"/>
  </mergeCells>
  <pageMargins left="0.74803149606299213" right="0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topLeftCell="A19" workbookViewId="0">
      <selection activeCell="F36" sqref="F3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04" t="s">
        <v>1</v>
      </c>
      <c r="C4" s="104"/>
      <c r="D4" s="104"/>
      <c r="E4" s="104"/>
      <c r="F4" s="104"/>
      <c r="G4" s="104"/>
      <c r="H4" s="104"/>
    </row>
    <row r="5" spans="1:14">
      <c r="B5" s="104" t="s">
        <v>2</v>
      </c>
      <c r="C5" s="104"/>
      <c r="D5" s="104"/>
      <c r="E5" s="104"/>
      <c r="F5" s="104"/>
    </row>
    <row r="6" spans="1:14">
      <c r="C6" s="105" t="s">
        <v>73</v>
      </c>
      <c r="D6" s="105"/>
      <c r="E6" s="105"/>
      <c r="F6" s="105"/>
    </row>
    <row r="7" spans="1:14">
      <c r="A7" s="2"/>
      <c r="B7" s="2"/>
    </row>
    <row r="8" spans="1:14" ht="45.75" customHeight="1">
      <c r="A8" s="106" t="s">
        <v>3</v>
      </c>
      <c r="B8" s="107"/>
      <c r="C8" s="53" t="s">
        <v>4</v>
      </c>
      <c r="D8" s="4" t="s">
        <v>67</v>
      </c>
      <c r="E8" s="4" t="s">
        <v>74</v>
      </c>
      <c r="F8" s="4" t="s">
        <v>75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768200</v>
      </c>
      <c r="E9" s="9">
        <f>SUM(D9/12*2)</f>
        <v>128033.33333333333</v>
      </c>
      <c r="F9" s="9">
        <v>113643</v>
      </c>
      <c r="G9" s="10">
        <f>F9/E9*100</f>
        <v>88.76047904191617</v>
      </c>
      <c r="H9" s="11">
        <f t="shared" ref="H9:H35" si="0">E9-F9</f>
        <v>14390.333333333328</v>
      </c>
    </row>
    <row r="10" spans="1:14">
      <c r="A10" s="56" t="s">
        <v>8</v>
      </c>
      <c r="B10" s="57"/>
      <c r="C10" s="8">
        <v>213</v>
      </c>
      <c r="D10" s="9">
        <v>230000</v>
      </c>
      <c r="E10" s="9">
        <f t="shared" ref="E10:E35" si="1">SUM(D10/12*2)</f>
        <v>38333.333333333336</v>
      </c>
      <c r="F10" s="9">
        <v>34320</v>
      </c>
      <c r="G10" s="10">
        <f>F10/E10*100</f>
        <v>89.530434782608694</v>
      </c>
      <c r="H10" s="11">
        <f t="shared" si="0"/>
        <v>4013.3333333333358</v>
      </c>
    </row>
    <row r="11" spans="1:14">
      <c r="A11" s="56" t="s">
        <v>9</v>
      </c>
      <c r="B11" s="57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42000</v>
      </c>
      <c r="E12" s="9">
        <f t="shared" si="1"/>
        <v>7000</v>
      </c>
      <c r="F12" s="17">
        <v>2958</v>
      </c>
      <c r="G12" s="10">
        <f>F12/E12*100</f>
        <v>42.25714285714286</v>
      </c>
      <c r="H12" s="11">
        <f t="shared" si="0"/>
        <v>4042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350</v>
      </c>
      <c r="F14" s="9"/>
      <c r="G14" s="20"/>
      <c r="H14" s="11">
        <f>E14-F14</f>
        <v>350</v>
      </c>
    </row>
    <row r="15" spans="1:14">
      <c r="A15" s="14" t="s">
        <v>17</v>
      </c>
      <c r="B15" s="15"/>
      <c r="C15" s="19" t="s">
        <v>18</v>
      </c>
      <c r="D15" s="9">
        <v>53300</v>
      </c>
      <c r="E15" s="9">
        <f t="shared" si="1"/>
        <v>8883.3333333333339</v>
      </c>
      <c r="F15" s="9">
        <v>21500</v>
      </c>
      <c r="G15" s="10">
        <f t="shared" ref="G15:G21" si="2">F15/E15*100</f>
        <v>242.02626641651031</v>
      </c>
      <c r="H15" s="11">
        <f t="shared" ref="H15" si="3">E15-F15</f>
        <v>-12616.666666666666</v>
      </c>
    </row>
    <row r="16" spans="1:14">
      <c r="A16" s="56" t="s">
        <v>15</v>
      </c>
      <c r="B16" s="57"/>
      <c r="C16" s="19" t="s">
        <v>16</v>
      </c>
      <c r="D16" s="9">
        <v>28000</v>
      </c>
      <c r="E16" s="9">
        <f t="shared" si="1"/>
        <v>4666.666666666667</v>
      </c>
      <c r="F16" s="9">
        <v>8118</v>
      </c>
      <c r="G16" s="10">
        <f t="shared" si="2"/>
        <v>173.95714285714286</v>
      </c>
      <c r="H16" s="11">
        <f>E16-F16</f>
        <v>-3451.333333333333</v>
      </c>
    </row>
    <row r="17" spans="1:8">
      <c r="A17" s="14" t="s">
        <v>64</v>
      </c>
      <c r="B17" s="15"/>
      <c r="C17" s="19" t="s">
        <v>65</v>
      </c>
      <c r="D17" s="9">
        <v>1000</v>
      </c>
      <c r="E17" s="9">
        <f t="shared" si="1"/>
        <v>166.66666666666666</v>
      </c>
      <c r="F17" s="9">
        <v>0</v>
      </c>
      <c r="G17" s="10">
        <f t="shared" si="2"/>
        <v>0</v>
      </c>
      <c r="H17" s="11">
        <f t="shared" si="0"/>
        <v>166.66666666666666</v>
      </c>
    </row>
    <row r="18" spans="1:8">
      <c r="A18" s="21" t="s">
        <v>19</v>
      </c>
      <c r="B18" s="22"/>
      <c r="C18" s="23">
        <v>225</v>
      </c>
      <c r="D18" s="24">
        <v>21000</v>
      </c>
      <c r="E18" s="9">
        <f t="shared" si="1"/>
        <v>3500</v>
      </c>
      <c r="F18" s="24">
        <v>0</v>
      </c>
      <c r="G18" s="10">
        <f t="shared" si="2"/>
        <v>0</v>
      </c>
      <c r="H18" s="11">
        <f>E18-F18</f>
        <v>3500</v>
      </c>
    </row>
    <row r="19" spans="1:8">
      <c r="A19" s="21" t="s">
        <v>20</v>
      </c>
      <c r="B19" s="22"/>
      <c r="C19" s="23">
        <v>226</v>
      </c>
      <c r="D19" s="24">
        <v>6700</v>
      </c>
      <c r="E19" s="9">
        <f t="shared" si="1"/>
        <v>1116.6666666666667</v>
      </c>
      <c r="F19" s="24">
        <v>8400</v>
      </c>
      <c r="G19" s="10">
        <f t="shared" si="2"/>
        <v>752.2388059701492</v>
      </c>
      <c r="H19" s="11">
        <f t="shared" si="0"/>
        <v>-7283.333333333333</v>
      </c>
    </row>
    <row r="20" spans="1:8">
      <c r="A20" s="21" t="s">
        <v>21</v>
      </c>
      <c r="B20" s="22"/>
      <c r="C20" s="18">
        <v>227</v>
      </c>
      <c r="D20" s="9">
        <v>3500</v>
      </c>
      <c r="E20" s="9">
        <f t="shared" si="1"/>
        <v>583.33333333333337</v>
      </c>
      <c r="F20" s="9">
        <v>0</v>
      </c>
      <c r="G20" s="10">
        <f t="shared" si="2"/>
        <v>0</v>
      </c>
      <c r="H20" s="11">
        <f t="shared" si="0"/>
        <v>583.33333333333337</v>
      </c>
    </row>
    <row r="21" spans="1:8">
      <c r="A21" s="56" t="s">
        <v>23</v>
      </c>
      <c r="B21" s="57"/>
      <c r="C21" s="25">
        <v>312</v>
      </c>
      <c r="D21" s="26">
        <v>0</v>
      </c>
      <c r="E21" s="9">
        <f t="shared" si="1"/>
        <v>0</v>
      </c>
      <c r="F21" s="26">
        <v>0</v>
      </c>
      <c r="G21" s="10" t="e">
        <f t="shared" si="2"/>
        <v>#DIV/0!</v>
      </c>
      <c r="H21" s="11">
        <f t="shared" si="0"/>
        <v>0</v>
      </c>
    </row>
    <row r="22" spans="1:8" ht="12" customHeight="1">
      <c r="A22" s="108" t="s">
        <v>24</v>
      </c>
      <c r="B22" s="109"/>
      <c r="C22" s="25" t="s">
        <v>25</v>
      </c>
      <c r="D22" s="26">
        <v>74000</v>
      </c>
      <c r="E22" s="9">
        <f t="shared" si="1"/>
        <v>12333.333333333334</v>
      </c>
      <c r="F22" s="26">
        <v>5301</v>
      </c>
      <c r="G22" s="10">
        <f>SUM(F22/E22*100)</f>
        <v>42.981081081081079</v>
      </c>
      <c r="H22" s="11">
        <f t="shared" si="0"/>
        <v>7032.3333333333339</v>
      </c>
    </row>
    <row r="23" spans="1:8">
      <c r="A23" s="6" t="s">
        <v>26</v>
      </c>
      <c r="B23" s="7"/>
      <c r="C23" s="25">
        <v>346</v>
      </c>
      <c r="D23" s="26">
        <v>37200</v>
      </c>
      <c r="E23" s="9">
        <f t="shared" si="1"/>
        <v>6200</v>
      </c>
      <c r="F23" s="26"/>
      <c r="G23" s="10">
        <f>F23/E23*100</f>
        <v>0</v>
      </c>
      <c r="H23" s="11">
        <f t="shared" si="0"/>
        <v>6200</v>
      </c>
    </row>
    <row r="24" spans="1:8" ht="12" customHeight="1">
      <c r="A24" s="108" t="s">
        <v>22</v>
      </c>
      <c r="B24" s="109"/>
      <c r="C24" s="25">
        <v>291</v>
      </c>
      <c r="D24" s="26">
        <v>22000</v>
      </c>
      <c r="E24" s="9">
        <f t="shared" si="1"/>
        <v>3666.6666666666665</v>
      </c>
      <c r="F24" s="26">
        <v>6888</v>
      </c>
      <c r="G24" s="10">
        <f>SUM(F24/E24*100)</f>
        <v>187.85454545454544</v>
      </c>
      <c r="H24" s="11">
        <f t="shared" si="0"/>
        <v>-3221.3333333333335</v>
      </c>
    </row>
    <row r="25" spans="1:8">
      <c r="A25" s="21" t="s">
        <v>27</v>
      </c>
      <c r="B25" s="22"/>
      <c r="C25" s="27" t="s">
        <v>28</v>
      </c>
      <c r="D25" s="28">
        <v>500</v>
      </c>
      <c r="E25" s="9">
        <f t="shared" si="1"/>
        <v>83.333333333333329</v>
      </c>
      <c r="F25" s="28"/>
      <c r="G25" s="10"/>
      <c r="H25" s="11">
        <f>E25-F25</f>
        <v>83.333333333333329</v>
      </c>
    </row>
    <row r="26" spans="1:8">
      <c r="A26" s="21" t="s">
        <v>29</v>
      </c>
      <c r="B26" s="22"/>
      <c r="C26" s="27" t="s">
        <v>30</v>
      </c>
      <c r="D26" s="28">
        <v>91100</v>
      </c>
      <c r="E26" s="9">
        <f t="shared" si="1"/>
        <v>15183.333333333334</v>
      </c>
      <c r="F26" s="28">
        <v>0</v>
      </c>
      <c r="G26" s="10">
        <f>F26/E26*100</f>
        <v>0</v>
      </c>
      <c r="H26" s="11">
        <f t="shared" si="0"/>
        <v>15183.333333333334</v>
      </c>
    </row>
    <row r="27" spans="1:8">
      <c r="A27" s="110" t="s">
        <v>31</v>
      </c>
      <c r="B27" s="111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56" t="s">
        <v>33</v>
      </c>
      <c r="B28" s="57"/>
      <c r="C28" s="29" t="s">
        <v>34</v>
      </c>
      <c r="D28" s="9">
        <v>5000</v>
      </c>
      <c r="E28" s="9">
        <f t="shared" si="1"/>
        <v>833.33333333333337</v>
      </c>
      <c r="F28" s="9"/>
      <c r="G28" s="10">
        <f>SUM(F28/E28*100)</f>
        <v>0</v>
      </c>
      <c r="H28" s="11">
        <f>E28-F28</f>
        <v>833.33333333333337</v>
      </c>
    </row>
    <row r="29" spans="1:8">
      <c r="A29" s="56" t="s">
        <v>35</v>
      </c>
      <c r="B29" s="57"/>
      <c r="C29" s="29" t="s">
        <v>36</v>
      </c>
      <c r="D29" s="9">
        <v>196000</v>
      </c>
      <c r="E29" s="9">
        <f t="shared" si="1"/>
        <v>32666.666666666668</v>
      </c>
      <c r="F29" s="9">
        <v>60000</v>
      </c>
      <c r="G29" s="10">
        <f>SUM(F29/E29*100)</f>
        <v>183.67346938775512</v>
      </c>
      <c r="H29" s="11">
        <f>E29-F29</f>
        <v>-27333.333333333332</v>
      </c>
    </row>
    <row r="30" spans="1:8">
      <c r="A30" s="56" t="s">
        <v>33</v>
      </c>
      <c r="B30" s="57"/>
      <c r="C30" s="29" t="s">
        <v>37</v>
      </c>
      <c r="D30" s="9">
        <v>37500</v>
      </c>
      <c r="E30" s="9">
        <f t="shared" si="1"/>
        <v>6250</v>
      </c>
      <c r="F30" s="9"/>
      <c r="G30" s="10">
        <f>SUM(F30/E30*100)</f>
        <v>0</v>
      </c>
      <c r="H30" s="11">
        <f>E30-F30</f>
        <v>6250</v>
      </c>
    </row>
    <row r="31" spans="1:8">
      <c r="A31" s="56" t="s">
        <v>38</v>
      </c>
      <c r="B31" s="57"/>
      <c r="C31" s="29" t="s">
        <v>39</v>
      </c>
      <c r="D31" s="9">
        <v>820000</v>
      </c>
      <c r="E31" s="9">
        <f t="shared" si="1"/>
        <v>136666.66666666666</v>
      </c>
      <c r="F31" s="9">
        <v>13777</v>
      </c>
      <c r="G31" s="10">
        <f>SUM(F31/E31*100)</f>
        <v>10.080731707317074</v>
      </c>
      <c r="H31" s="11">
        <f t="shared" si="0"/>
        <v>122889.66666666666</v>
      </c>
    </row>
    <row r="32" spans="1:8">
      <c r="A32" s="56" t="s">
        <v>40</v>
      </c>
      <c r="B32" s="57"/>
      <c r="C32" s="29" t="s">
        <v>41</v>
      </c>
      <c r="D32" s="9">
        <v>0</v>
      </c>
      <c r="E32" s="9">
        <f t="shared" si="1"/>
        <v>0</v>
      </c>
      <c r="F32" s="9"/>
      <c r="G32" s="10" t="e">
        <f>SUM(F32/E32*100)</f>
        <v>#DIV/0!</v>
      </c>
      <c r="H32" s="11">
        <f t="shared" si="0"/>
        <v>0</v>
      </c>
    </row>
    <row r="33" spans="1:8" ht="12.75" customHeight="1">
      <c r="A33" s="54" t="s">
        <v>42</v>
      </c>
      <c r="B33" s="55"/>
      <c r="C33" s="23"/>
      <c r="D33" s="28">
        <f>SUM(D9:D32)</f>
        <v>2439100</v>
      </c>
      <c r="E33" s="9">
        <f t="shared" si="1"/>
        <v>406516.66666666669</v>
      </c>
      <c r="F33" s="28">
        <f>SUM(F9:F32)</f>
        <v>274905</v>
      </c>
      <c r="G33" s="10">
        <f>F33/E33*100</f>
        <v>67.624533639457169</v>
      </c>
      <c r="H33" s="11">
        <f t="shared" si="0"/>
        <v>131611.66666666669</v>
      </c>
    </row>
    <row r="34" spans="1:8">
      <c r="A34" s="51" t="s">
        <v>43</v>
      </c>
      <c r="B34" s="52"/>
      <c r="C34" s="8"/>
      <c r="D34" s="34">
        <v>646900</v>
      </c>
      <c r="E34" s="9">
        <f t="shared" si="1"/>
        <v>107816.66666666667</v>
      </c>
      <c r="F34" s="34">
        <v>96595</v>
      </c>
      <c r="G34" s="10">
        <f>F34/E34*100</f>
        <v>89.591899829958251</v>
      </c>
      <c r="H34" s="11">
        <f t="shared" si="0"/>
        <v>11221.666666666672</v>
      </c>
    </row>
    <row r="35" spans="1:8">
      <c r="A35" s="102" t="s">
        <v>44</v>
      </c>
      <c r="B35" s="103"/>
      <c r="C35" s="35"/>
      <c r="D35" s="36">
        <v>642100</v>
      </c>
      <c r="E35" s="9">
        <f t="shared" si="1"/>
        <v>107016.66666666667</v>
      </c>
      <c r="F35" s="36">
        <v>104532</v>
      </c>
      <c r="G35" s="10">
        <f>F35/E35*100</f>
        <v>97.678243264289051</v>
      </c>
      <c r="H35" s="37">
        <f t="shared" si="0"/>
        <v>2484.6666666666715</v>
      </c>
    </row>
    <row r="37" spans="1:8" ht="27" customHeight="1">
      <c r="A37" s="106" t="s">
        <v>45</v>
      </c>
      <c r="B37" s="107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978800</v>
      </c>
      <c r="D38" s="34">
        <f>SUM(C38/12*2)</f>
        <v>163133.33333333334</v>
      </c>
      <c r="E38" s="28">
        <v>163133</v>
      </c>
      <c r="F38" s="28">
        <f t="shared" ref="F38:F43" si="4">SUM(E38/D38*100)</f>
        <v>99.999795668165092</v>
      </c>
      <c r="G38" s="40">
        <f>E38-D38</f>
        <v>-0.33333333334303461</v>
      </c>
      <c r="H38" s="41"/>
    </row>
    <row r="39" spans="1:8" ht="12.75" customHeight="1">
      <c r="A39" s="102" t="s">
        <v>50</v>
      </c>
      <c r="B39" s="103"/>
      <c r="C39" s="28">
        <v>0</v>
      </c>
      <c r="D39" s="34">
        <f t="shared" ref="D39:D53" si="5">SUM(C39/12*2)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102" t="s">
        <v>51</v>
      </c>
      <c r="B40" s="103"/>
      <c r="C40" s="28">
        <v>91100</v>
      </c>
      <c r="D40" s="34">
        <f t="shared" si="5"/>
        <v>15183.333333333334</v>
      </c>
      <c r="E40" s="28">
        <v>0</v>
      </c>
      <c r="F40" s="28">
        <f t="shared" si="4"/>
        <v>0</v>
      </c>
      <c r="G40" s="40">
        <f t="shared" ref="G40:G55" si="6">SUM(E40-D40)</f>
        <v>-15183.333333333334</v>
      </c>
      <c r="H40" s="41"/>
    </row>
    <row r="41" spans="1:8" ht="12.75" customHeight="1">
      <c r="A41" s="102" t="s">
        <v>52</v>
      </c>
      <c r="B41" s="103"/>
      <c r="C41" s="28">
        <v>196000</v>
      </c>
      <c r="D41" s="34">
        <f t="shared" si="5"/>
        <v>32666.666666666668</v>
      </c>
      <c r="E41" s="28">
        <v>60000</v>
      </c>
      <c r="F41" s="28">
        <f t="shared" si="4"/>
        <v>183.67346938775512</v>
      </c>
      <c r="G41" s="40">
        <f>SUM(E41-D41)</f>
        <v>27333.333333333332</v>
      </c>
      <c r="H41" s="41"/>
    </row>
    <row r="42" spans="1:8" ht="12.75" customHeight="1">
      <c r="A42" s="102" t="s">
        <v>53</v>
      </c>
      <c r="B42" s="103"/>
      <c r="C42" s="28">
        <v>700000</v>
      </c>
      <c r="D42" s="34">
        <f t="shared" si="5"/>
        <v>116666.66666666667</v>
      </c>
      <c r="E42" s="28">
        <v>175000</v>
      </c>
      <c r="F42" s="28">
        <f t="shared" si="4"/>
        <v>150</v>
      </c>
      <c r="G42" s="40">
        <f t="shared" si="6"/>
        <v>58333.333333333328</v>
      </c>
      <c r="H42" s="41"/>
    </row>
    <row r="43" spans="1:8" ht="12.75" customHeight="1">
      <c r="A43" s="102" t="s">
        <v>54</v>
      </c>
      <c r="B43" s="103"/>
      <c r="C43" s="28">
        <v>0</v>
      </c>
      <c r="D43" s="34">
        <f t="shared" si="5"/>
        <v>0</v>
      </c>
      <c r="E43" s="28">
        <v>0</v>
      </c>
      <c r="F43" s="28" t="e">
        <f t="shared" si="4"/>
        <v>#DIV/0!</v>
      </c>
      <c r="G43" s="40">
        <f>SUM(E43-D43)</f>
        <v>0</v>
      </c>
      <c r="H43" s="41"/>
    </row>
    <row r="44" spans="1:8" ht="12.75" customHeight="1">
      <c r="A44" s="102" t="s">
        <v>55</v>
      </c>
      <c r="B44" s="103"/>
      <c r="C44" s="28">
        <v>0</v>
      </c>
      <c r="D44" s="34">
        <f t="shared" si="5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>
      <c r="A45" s="102"/>
      <c r="B45" s="103"/>
      <c r="C45" s="28">
        <v>0</v>
      </c>
      <c r="D45" s="34">
        <f t="shared" si="5"/>
        <v>0</v>
      </c>
      <c r="E45" s="28">
        <v>0</v>
      </c>
      <c r="F45" s="28"/>
      <c r="G45" s="40">
        <f>SUM(E45-D45)</f>
        <v>0</v>
      </c>
      <c r="H45" s="41"/>
    </row>
    <row r="46" spans="1:8">
      <c r="A46" s="51" t="s">
        <v>56</v>
      </c>
      <c r="B46" s="42"/>
      <c r="C46" s="34">
        <v>9000</v>
      </c>
      <c r="D46" s="34">
        <f t="shared" si="5"/>
        <v>1500</v>
      </c>
      <c r="E46" s="34">
        <v>1155</v>
      </c>
      <c r="F46" s="28">
        <f>E46/D46*100</f>
        <v>77</v>
      </c>
      <c r="G46" s="40">
        <f t="shared" si="6"/>
        <v>-345</v>
      </c>
      <c r="H46" s="40"/>
    </row>
    <row r="47" spans="1:8" ht="12.75" customHeight="1">
      <c r="A47" s="43" t="s">
        <v>57</v>
      </c>
      <c r="B47" s="43"/>
      <c r="C47" s="34">
        <v>0</v>
      </c>
      <c r="D47" s="34">
        <f t="shared" si="5"/>
        <v>0</v>
      </c>
      <c r="E47" s="34">
        <v>0</v>
      </c>
      <c r="F47" s="28"/>
      <c r="G47" s="40">
        <f t="shared" si="6"/>
        <v>0</v>
      </c>
      <c r="H47" s="40"/>
    </row>
    <row r="48" spans="1:8" ht="12.75" customHeight="1">
      <c r="A48" s="102" t="s">
        <v>58</v>
      </c>
      <c r="B48" s="103"/>
      <c r="C48" s="34">
        <v>12600</v>
      </c>
      <c r="D48" s="34">
        <f t="shared" si="5"/>
        <v>2100</v>
      </c>
      <c r="E48" s="34">
        <v>1721</v>
      </c>
      <c r="F48" s="28">
        <f>E48/D48*100</f>
        <v>81.952380952380949</v>
      </c>
      <c r="G48" s="40">
        <f t="shared" si="6"/>
        <v>-379</v>
      </c>
      <c r="H48" s="40"/>
    </row>
    <row r="49" spans="1:8">
      <c r="A49" s="102" t="s">
        <v>59</v>
      </c>
      <c r="B49" s="103"/>
      <c r="C49" s="34">
        <v>108100</v>
      </c>
      <c r="D49" s="34">
        <f t="shared" si="5"/>
        <v>18016.666666666668</v>
      </c>
      <c r="E49" s="34">
        <v>7539</v>
      </c>
      <c r="F49" s="28">
        <f>SUM(E49/D49*100)</f>
        <v>41.844588344125803</v>
      </c>
      <c r="G49" s="40">
        <f t="shared" si="6"/>
        <v>-10477.666666666668</v>
      </c>
      <c r="H49" s="40"/>
    </row>
    <row r="50" spans="1:8" ht="12.75" customHeight="1">
      <c r="A50" s="102" t="s">
        <v>60</v>
      </c>
      <c r="B50" s="103"/>
      <c r="C50" s="34">
        <v>206900</v>
      </c>
      <c r="D50" s="34">
        <f t="shared" si="5"/>
        <v>34483.333333333336</v>
      </c>
      <c r="E50" s="34">
        <v>11827</v>
      </c>
      <c r="F50" s="28">
        <f>SUM(E50/D50*100)</f>
        <v>34.297728371193806</v>
      </c>
      <c r="G50" s="40">
        <f t="shared" si="6"/>
        <v>-22656.333333333336</v>
      </c>
      <c r="H50" s="40"/>
    </row>
    <row r="51" spans="1:8" ht="12.75" customHeight="1">
      <c r="A51" s="102" t="s">
        <v>61</v>
      </c>
      <c r="B51" s="103"/>
      <c r="C51" s="34">
        <v>1600</v>
      </c>
      <c r="D51" s="34">
        <f t="shared" si="5"/>
        <v>266.66666666666669</v>
      </c>
      <c r="E51" s="34">
        <v>0</v>
      </c>
      <c r="F51" s="28"/>
      <c r="G51" s="40">
        <f t="shared" si="6"/>
        <v>-266.66666666666669</v>
      </c>
      <c r="H51" s="40"/>
    </row>
    <row r="52" spans="1:8" ht="12.75" customHeight="1">
      <c r="A52" s="102" t="s">
        <v>71</v>
      </c>
      <c r="B52" s="103"/>
      <c r="C52" s="34">
        <v>35000</v>
      </c>
      <c r="D52" s="34">
        <f t="shared" si="5"/>
        <v>5833.333333333333</v>
      </c>
      <c r="E52" s="34">
        <v>0</v>
      </c>
      <c r="F52" s="34"/>
      <c r="G52" s="40">
        <f t="shared" ref="G52" si="7">SUM(E52-D52)</f>
        <v>-5833.333333333333</v>
      </c>
      <c r="H52" s="40"/>
    </row>
    <row r="53" spans="1:8" ht="12.75" customHeight="1">
      <c r="A53" s="102" t="s">
        <v>72</v>
      </c>
      <c r="B53" s="103"/>
      <c r="C53" s="34">
        <v>100000</v>
      </c>
      <c r="D53" s="34">
        <f t="shared" si="5"/>
        <v>16666.666666666668</v>
      </c>
      <c r="E53" s="34">
        <v>0</v>
      </c>
      <c r="F53" s="34"/>
      <c r="G53" s="40">
        <f t="shared" si="6"/>
        <v>-16666.666666666668</v>
      </c>
      <c r="H53" s="40"/>
    </row>
    <row r="54" spans="1:8">
      <c r="A54" s="102" t="s">
        <v>62</v>
      </c>
      <c r="B54" s="103"/>
      <c r="C54" s="34">
        <f>SUM(C46:C53)</f>
        <v>473200</v>
      </c>
      <c r="D54" s="34">
        <f>SUM(D46:D53)</f>
        <v>78866.666666666672</v>
      </c>
      <c r="E54" s="34">
        <f>SUM(E46:E53)</f>
        <v>22242</v>
      </c>
      <c r="F54" s="44">
        <f>SUM(E54/D54*100)</f>
        <v>28.202028740490277</v>
      </c>
      <c r="G54" s="40">
        <f t="shared" si="6"/>
        <v>-56624.666666666672</v>
      </c>
      <c r="H54" s="40"/>
    </row>
    <row r="55" spans="1:8">
      <c r="A55" s="45" t="s">
        <v>63</v>
      </c>
      <c r="B55" s="46"/>
      <c r="C55" s="34">
        <f>SUM(C38,C54,C40,C41,C42,C43,C39,C45,C44)</f>
        <v>2439100</v>
      </c>
      <c r="D55" s="34">
        <f>SUM(D38+D39+D40+D41+D42+D54+D43+D44+D45)</f>
        <v>406516.66666666669</v>
      </c>
      <c r="E55" s="34">
        <f>SUM(E38+E39+E40+E41+E42+E54+E43+E44+E45)</f>
        <v>420375</v>
      </c>
      <c r="F55" s="34">
        <f>E55/D55*100</f>
        <v>103.40904431962608</v>
      </c>
      <c r="G55" s="40">
        <f t="shared" si="6"/>
        <v>13858.333333333314</v>
      </c>
      <c r="H55" s="40"/>
    </row>
    <row r="57" spans="1:8" ht="21" customHeight="1">
      <c r="E57" s="101"/>
      <c r="F57" s="101"/>
      <c r="G57" s="101"/>
    </row>
    <row r="58" spans="1:8" ht="12.75" customHeight="1"/>
    <row r="59" spans="1:8">
      <c r="E59" s="101"/>
      <c r="F59" s="101"/>
    </row>
    <row r="60" spans="1:8" ht="12.75" customHeight="1"/>
    <row r="61" spans="1:8" ht="12.75" customHeight="1"/>
  </sheetData>
  <mergeCells count="25">
    <mergeCell ref="A24:B24"/>
    <mergeCell ref="B4:H4"/>
    <mergeCell ref="B5:F5"/>
    <mergeCell ref="C6:F6"/>
    <mergeCell ref="A8:B8"/>
    <mergeCell ref="A22:B22"/>
    <mergeCell ref="A49:B49"/>
    <mergeCell ref="A27:B27"/>
    <mergeCell ref="A35:B35"/>
    <mergeCell ref="A37:B37"/>
    <mergeCell ref="A39:B39"/>
    <mergeCell ref="A40:B40"/>
    <mergeCell ref="A41:B41"/>
    <mergeCell ref="A42:B42"/>
    <mergeCell ref="A43:B43"/>
    <mergeCell ref="A44:B44"/>
    <mergeCell ref="A45:B45"/>
    <mergeCell ref="A48:B48"/>
    <mergeCell ref="E59:F59"/>
    <mergeCell ref="A50:B50"/>
    <mergeCell ref="A51:B51"/>
    <mergeCell ref="A52:B52"/>
    <mergeCell ref="A53:B53"/>
    <mergeCell ref="A54:B54"/>
    <mergeCell ref="E57:G57"/>
  </mergeCells>
  <pageMargins left="0.74803149606299213" right="0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workbookViewId="0">
      <selection activeCell="C6" sqref="C6:F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04" t="s">
        <v>1</v>
      </c>
      <c r="C4" s="104"/>
      <c r="D4" s="104"/>
      <c r="E4" s="104"/>
      <c r="F4" s="104"/>
      <c r="G4" s="104"/>
      <c r="H4" s="104"/>
    </row>
    <row r="5" spans="1:14">
      <c r="B5" s="104" t="s">
        <v>2</v>
      </c>
      <c r="C5" s="104"/>
      <c r="D5" s="104"/>
      <c r="E5" s="104"/>
      <c r="F5" s="104"/>
    </row>
    <row r="6" spans="1:14">
      <c r="C6" s="105" t="s">
        <v>76</v>
      </c>
      <c r="D6" s="105"/>
      <c r="E6" s="105"/>
      <c r="F6" s="105"/>
    </row>
    <row r="7" spans="1:14">
      <c r="A7" s="2"/>
      <c r="B7" s="2"/>
    </row>
    <row r="8" spans="1:14" ht="45.75" customHeight="1">
      <c r="A8" s="106" t="s">
        <v>3</v>
      </c>
      <c r="B8" s="107"/>
      <c r="C8" s="60" t="s">
        <v>4</v>
      </c>
      <c r="D8" s="4" t="s">
        <v>67</v>
      </c>
      <c r="E8" s="4" t="s">
        <v>77</v>
      </c>
      <c r="F8" s="4" t="s">
        <v>75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768200</v>
      </c>
      <c r="E9" s="9">
        <f>SUM(D9/12*3)</f>
        <v>192050</v>
      </c>
      <c r="F9" s="9">
        <v>171588</v>
      </c>
      <c r="G9" s="10">
        <f>F9/E9*100</f>
        <v>89.345482947149179</v>
      </c>
      <c r="H9" s="11">
        <f t="shared" ref="H9:H35" si="0">E9-F9</f>
        <v>20462</v>
      </c>
    </row>
    <row r="10" spans="1:14">
      <c r="A10" s="63" t="s">
        <v>8</v>
      </c>
      <c r="B10" s="64"/>
      <c r="C10" s="8">
        <v>213</v>
      </c>
      <c r="D10" s="9">
        <v>230000</v>
      </c>
      <c r="E10" s="9">
        <f t="shared" ref="E10:E35" si="1">SUM(D10/12*3)</f>
        <v>57500</v>
      </c>
      <c r="F10" s="9">
        <v>51820</v>
      </c>
      <c r="G10" s="10">
        <f>F10/E10*100</f>
        <v>90.12173913043479</v>
      </c>
      <c r="H10" s="11">
        <f t="shared" si="0"/>
        <v>5680</v>
      </c>
    </row>
    <row r="11" spans="1:14">
      <c r="A11" s="63" t="s">
        <v>9</v>
      </c>
      <c r="B11" s="64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42000</v>
      </c>
      <c r="E12" s="9">
        <f t="shared" si="1"/>
        <v>10500</v>
      </c>
      <c r="F12" s="17">
        <v>5970</v>
      </c>
      <c r="G12" s="10">
        <f>F12/E12*100</f>
        <v>56.857142857142861</v>
      </c>
      <c r="H12" s="11">
        <f t="shared" si="0"/>
        <v>4530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525</v>
      </c>
      <c r="F14" s="9"/>
      <c r="G14" s="20"/>
      <c r="H14" s="11">
        <f>E14-F14</f>
        <v>525</v>
      </c>
    </row>
    <row r="15" spans="1:14">
      <c r="A15" s="14" t="s">
        <v>17</v>
      </c>
      <c r="B15" s="15"/>
      <c r="C15" s="19" t="s">
        <v>18</v>
      </c>
      <c r="D15" s="9">
        <v>53300</v>
      </c>
      <c r="E15" s="9">
        <f t="shared" si="1"/>
        <v>13325</v>
      </c>
      <c r="F15" s="9">
        <v>23500</v>
      </c>
      <c r="G15" s="10">
        <f t="shared" ref="G15:G20" si="2">F15/E15*100</f>
        <v>176.36022514071294</v>
      </c>
      <c r="H15" s="11">
        <f t="shared" ref="H15" si="3">E15-F15</f>
        <v>-10175</v>
      </c>
    </row>
    <row r="16" spans="1:14">
      <c r="A16" s="63" t="s">
        <v>15</v>
      </c>
      <c r="B16" s="64"/>
      <c r="C16" s="19" t="s">
        <v>16</v>
      </c>
      <c r="D16" s="9">
        <v>28000</v>
      </c>
      <c r="E16" s="9">
        <f t="shared" si="1"/>
        <v>7000</v>
      </c>
      <c r="F16" s="9">
        <v>12493</v>
      </c>
      <c r="G16" s="10">
        <f t="shared" si="2"/>
        <v>178.47142857142856</v>
      </c>
      <c r="H16" s="11">
        <f>E16-F16</f>
        <v>-5493</v>
      </c>
    </row>
    <row r="17" spans="1:8">
      <c r="A17" s="14" t="s">
        <v>64</v>
      </c>
      <c r="B17" s="15"/>
      <c r="C17" s="19" t="s">
        <v>65</v>
      </c>
      <c r="D17" s="9">
        <v>1000</v>
      </c>
      <c r="E17" s="9">
        <f t="shared" si="1"/>
        <v>250</v>
      </c>
      <c r="F17" s="9">
        <v>119</v>
      </c>
      <c r="G17" s="10">
        <f t="shared" si="2"/>
        <v>47.599999999999994</v>
      </c>
      <c r="H17" s="11">
        <f t="shared" si="0"/>
        <v>131</v>
      </c>
    </row>
    <row r="18" spans="1:8">
      <c r="A18" s="21" t="s">
        <v>19</v>
      </c>
      <c r="B18" s="22"/>
      <c r="C18" s="23">
        <v>225</v>
      </c>
      <c r="D18" s="24">
        <v>21000</v>
      </c>
      <c r="E18" s="9">
        <f t="shared" si="1"/>
        <v>5250</v>
      </c>
      <c r="F18" s="24">
        <v>0</v>
      </c>
      <c r="G18" s="10">
        <f t="shared" si="2"/>
        <v>0</v>
      </c>
      <c r="H18" s="11">
        <f>E18-F18</f>
        <v>5250</v>
      </c>
    </row>
    <row r="19" spans="1:8">
      <c r="A19" s="21" t="s">
        <v>20</v>
      </c>
      <c r="B19" s="22"/>
      <c r="C19" s="23">
        <v>226</v>
      </c>
      <c r="D19" s="24">
        <v>6700</v>
      </c>
      <c r="E19" s="9">
        <f t="shared" si="1"/>
        <v>1675</v>
      </c>
      <c r="F19" s="24">
        <v>8400</v>
      </c>
      <c r="G19" s="10">
        <f t="shared" si="2"/>
        <v>501.49253731343288</v>
      </c>
      <c r="H19" s="11">
        <f t="shared" si="0"/>
        <v>-6725</v>
      </c>
    </row>
    <row r="20" spans="1:8">
      <c r="A20" s="21" t="s">
        <v>21</v>
      </c>
      <c r="B20" s="22"/>
      <c r="C20" s="18">
        <v>227</v>
      </c>
      <c r="D20" s="9">
        <v>3500</v>
      </c>
      <c r="E20" s="9">
        <f t="shared" si="1"/>
        <v>875</v>
      </c>
      <c r="F20" s="9">
        <v>0</v>
      </c>
      <c r="G20" s="10">
        <f t="shared" si="2"/>
        <v>0</v>
      </c>
      <c r="H20" s="11">
        <f t="shared" si="0"/>
        <v>875</v>
      </c>
    </row>
    <row r="21" spans="1:8">
      <c r="A21" s="63" t="s">
        <v>23</v>
      </c>
      <c r="B21" s="64"/>
      <c r="C21" s="25">
        <v>312</v>
      </c>
      <c r="D21" s="26">
        <v>0</v>
      </c>
      <c r="E21" s="9">
        <f t="shared" si="1"/>
        <v>0</v>
      </c>
      <c r="F21" s="26">
        <v>0</v>
      </c>
      <c r="G21" s="10"/>
      <c r="H21" s="11">
        <f t="shared" si="0"/>
        <v>0</v>
      </c>
    </row>
    <row r="22" spans="1:8" ht="12" customHeight="1">
      <c r="A22" s="108" t="s">
        <v>24</v>
      </c>
      <c r="B22" s="109"/>
      <c r="C22" s="25" t="s">
        <v>25</v>
      </c>
      <c r="D22" s="26">
        <v>74000</v>
      </c>
      <c r="E22" s="9">
        <f t="shared" si="1"/>
        <v>18500</v>
      </c>
      <c r="F22" s="26">
        <v>10281</v>
      </c>
      <c r="G22" s="10">
        <f>SUM(F22/E22*100)</f>
        <v>55.572972972972977</v>
      </c>
      <c r="H22" s="11">
        <f t="shared" si="0"/>
        <v>8219</v>
      </c>
    </row>
    <row r="23" spans="1:8">
      <c r="A23" s="6" t="s">
        <v>26</v>
      </c>
      <c r="B23" s="7"/>
      <c r="C23" s="25">
        <v>346</v>
      </c>
      <c r="D23" s="26">
        <v>37200</v>
      </c>
      <c r="E23" s="9">
        <f t="shared" si="1"/>
        <v>9300</v>
      </c>
      <c r="F23" s="26"/>
      <c r="G23" s="10">
        <f>F23/E23*100</f>
        <v>0</v>
      </c>
      <c r="H23" s="11">
        <f t="shared" si="0"/>
        <v>9300</v>
      </c>
    </row>
    <row r="24" spans="1:8" ht="12" customHeight="1">
      <c r="A24" s="108" t="s">
        <v>22</v>
      </c>
      <c r="B24" s="109"/>
      <c r="C24" s="25">
        <v>291</v>
      </c>
      <c r="D24" s="26">
        <v>22000</v>
      </c>
      <c r="E24" s="9">
        <f t="shared" si="1"/>
        <v>5500</v>
      </c>
      <c r="F24" s="26">
        <v>6888</v>
      </c>
      <c r="G24" s="10">
        <f>SUM(F24/E24*100)</f>
        <v>125.23636363636363</v>
      </c>
      <c r="H24" s="11">
        <f t="shared" si="0"/>
        <v>-1388</v>
      </c>
    </row>
    <row r="25" spans="1:8">
      <c r="A25" s="21" t="s">
        <v>27</v>
      </c>
      <c r="B25" s="22"/>
      <c r="C25" s="27" t="s">
        <v>28</v>
      </c>
      <c r="D25" s="28">
        <v>500</v>
      </c>
      <c r="E25" s="9">
        <f t="shared" si="1"/>
        <v>125</v>
      </c>
      <c r="F25" s="28"/>
      <c r="G25" s="10"/>
      <c r="H25" s="11">
        <f>E25-F25</f>
        <v>125</v>
      </c>
    </row>
    <row r="26" spans="1:8">
      <c r="A26" s="21" t="s">
        <v>29</v>
      </c>
      <c r="B26" s="22"/>
      <c r="C26" s="27" t="s">
        <v>30</v>
      </c>
      <c r="D26" s="28">
        <v>91100</v>
      </c>
      <c r="E26" s="9">
        <f t="shared" si="1"/>
        <v>22775</v>
      </c>
      <c r="F26" s="28">
        <v>19686</v>
      </c>
      <c r="G26" s="10">
        <f>F26/E26*100</f>
        <v>86.436882546652029</v>
      </c>
      <c r="H26" s="11">
        <f t="shared" si="0"/>
        <v>3089</v>
      </c>
    </row>
    <row r="27" spans="1:8">
      <c r="A27" s="110" t="s">
        <v>31</v>
      </c>
      <c r="B27" s="111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63" t="s">
        <v>33</v>
      </c>
      <c r="B28" s="64"/>
      <c r="C28" s="29" t="s">
        <v>34</v>
      </c>
      <c r="D28" s="9">
        <v>5000</v>
      </c>
      <c r="E28" s="9">
        <f t="shared" si="1"/>
        <v>1250</v>
      </c>
      <c r="F28" s="9"/>
      <c r="G28" s="10">
        <f>SUM(F28/E28*100)</f>
        <v>0</v>
      </c>
      <c r="H28" s="11">
        <f>E28-F28</f>
        <v>1250</v>
      </c>
    </row>
    <row r="29" spans="1:8">
      <c r="A29" s="63" t="s">
        <v>35</v>
      </c>
      <c r="B29" s="64"/>
      <c r="C29" s="29" t="s">
        <v>36</v>
      </c>
      <c r="D29" s="9">
        <v>196000</v>
      </c>
      <c r="E29" s="9">
        <f t="shared" si="1"/>
        <v>49000</v>
      </c>
      <c r="F29" s="9">
        <v>67555</v>
      </c>
      <c r="G29" s="10">
        <f>SUM(F29/E29*100)</f>
        <v>137.86734693877551</v>
      </c>
      <c r="H29" s="11">
        <f>E29-F29</f>
        <v>-18555</v>
      </c>
    </row>
    <row r="30" spans="1:8">
      <c r="A30" s="63" t="s">
        <v>33</v>
      </c>
      <c r="B30" s="64"/>
      <c r="C30" s="29" t="s">
        <v>37</v>
      </c>
      <c r="D30" s="9">
        <v>37500</v>
      </c>
      <c r="E30" s="9">
        <f t="shared" si="1"/>
        <v>9375</v>
      </c>
      <c r="F30" s="9"/>
      <c r="G30" s="10">
        <f>SUM(F30/E30*100)</f>
        <v>0</v>
      </c>
      <c r="H30" s="11">
        <f>E30-F30</f>
        <v>9375</v>
      </c>
    </row>
    <row r="31" spans="1:8">
      <c r="A31" s="63" t="s">
        <v>38</v>
      </c>
      <c r="B31" s="64"/>
      <c r="C31" s="29" t="s">
        <v>39</v>
      </c>
      <c r="D31" s="9">
        <v>755060</v>
      </c>
      <c r="E31" s="9">
        <f t="shared" si="1"/>
        <v>188765</v>
      </c>
      <c r="F31" s="9">
        <v>82433</v>
      </c>
      <c r="G31" s="10">
        <f>SUM(F31/E31*100)</f>
        <v>43.669642147643891</v>
      </c>
      <c r="H31" s="11">
        <f t="shared" si="0"/>
        <v>106332</v>
      </c>
    </row>
    <row r="32" spans="1:8">
      <c r="A32" s="63" t="s">
        <v>40</v>
      </c>
      <c r="B32" s="64"/>
      <c r="C32" s="29" t="s">
        <v>41</v>
      </c>
      <c r="D32" s="9">
        <v>400000</v>
      </c>
      <c r="E32" s="9">
        <f t="shared" si="1"/>
        <v>100000</v>
      </c>
      <c r="F32" s="9"/>
      <c r="G32" s="10">
        <f>SUM(F32/E32*100)</f>
        <v>0</v>
      </c>
      <c r="H32" s="11">
        <f t="shared" si="0"/>
        <v>100000</v>
      </c>
    </row>
    <row r="33" spans="1:8" ht="12.75" customHeight="1">
      <c r="A33" s="61" t="s">
        <v>42</v>
      </c>
      <c r="B33" s="62"/>
      <c r="C33" s="23"/>
      <c r="D33" s="28">
        <f>SUM(D9:D32)</f>
        <v>2774160</v>
      </c>
      <c r="E33" s="9">
        <f t="shared" si="1"/>
        <v>693540</v>
      </c>
      <c r="F33" s="28">
        <f>SUM(F9:F32)</f>
        <v>460733</v>
      </c>
      <c r="G33" s="10">
        <f>F33/E33*100</f>
        <v>66.432073132047179</v>
      </c>
      <c r="H33" s="11">
        <f t="shared" si="0"/>
        <v>232807</v>
      </c>
    </row>
    <row r="34" spans="1:8">
      <c r="A34" s="58" t="s">
        <v>43</v>
      </c>
      <c r="B34" s="59"/>
      <c r="C34" s="8"/>
      <c r="D34" s="34">
        <v>646900</v>
      </c>
      <c r="E34" s="9">
        <f t="shared" si="1"/>
        <v>161725</v>
      </c>
      <c r="F34" s="34">
        <v>146357</v>
      </c>
      <c r="G34" s="10">
        <f>F34/E34*100</f>
        <v>90.497449373937243</v>
      </c>
      <c r="H34" s="11">
        <f t="shared" si="0"/>
        <v>15368</v>
      </c>
    </row>
    <row r="35" spans="1:8">
      <c r="A35" s="102" t="s">
        <v>44</v>
      </c>
      <c r="B35" s="103"/>
      <c r="C35" s="35"/>
      <c r="D35" s="36">
        <v>642100</v>
      </c>
      <c r="E35" s="9">
        <f t="shared" si="1"/>
        <v>160525</v>
      </c>
      <c r="F35" s="36">
        <v>144702</v>
      </c>
      <c r="G35" s="10">
        <f>F35/E35*100</f>
        <v>90.142968384986773</v>
      </c>
      <c r="H35" s="37">
        <f t="shared" si="0"/>
        <v>15823</v>
      </c>
    </row>
    <row r="37" spans="1:8" ht="27" customHeight="1">
      <c r="A37" s="106" t="s">
        <v>45</v>
      </c>
      <c r="B37" s="107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978800</v>
      </c>
      <c r="D38" s="34">
        <f>SUM(C38/12*3)</f>
        <v>244700</v>
      </c>
      <c r="E38" s="28">
        <v>163133</v>
      </c>
      <c r="F38" s="28">
        <f t="shared" ref="F38:F43" si="4">SUM(E38/D38*100)</f>
        <v>66.666530445443399</v>
      </c>
      <c r="G38" s="40">
        <f>E38-D38</f>
        <v>-81567</v>
      </c>
      <c r="H38" s="41"/>
    </row>
    <row r="39" spans="1:8" ht="12.75" customHeight="1">
      <c r="A39" s="102" t="s">
        <v>50</v>
      </c>
      <c r="B39" s="103"/>
      <c r="C39" s="28">
        <v>0</v>
      </c>
      <c r="D39" s="34">
        <f t="shared" ref="D39:D53" si="5">SUM(C39/12*3)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102" t="s">
        <v>51</v>
      </c>
      <c r="B40" s="103"/>
      <c r="C40" s="28">
        <v>91100</v>
      </c>
      <c r="D40" s="34">
        <f t="shared" si="5"/>
        <v>22775</v>
      </c>
      <c r="E40" s="28">
        <v>22775</v>
      </c>
      <c r="F40" s="28">
        <f t="shared" si="4"/>
        <v>100</v>
      </c>
      <c r="G40" s="40">
        <f t="shared" ref="G40:G55" si="6">SUM(E40-D40)</f>
        <v>0</v>
      </c>
      <c r="H40" s="41"/>
    </row>
    <row r="41" spans="1:8" ht="12.75" customHeight="1">
      <c r="A41" s="102" t="s">
        <v>52</v>
      </c>
      <c r="B41" s="103"/>
      <c r="C41" s="28">
        <v>196000</v>
      </c>
      <c r="D41" s="34">
        <f t="shared" si="5"/>
        <v>49000</v>
      </c>
      <c r="E41" s="28">
        <v>100000</v>
      </c>
      <c r="F41" s="28">
        <f t="shared" si="4"/>
        <v>204.08163265306123</v>
      </c>
      <c r="G41" s="40">
        <f>SUM(E41-D41)</f>
        <v>51000</v>
      </c>
      <c r="H41" s="41"/>
    </row>
    <row r="42" spans="1:8" ht="12.75" customHeight="1">
      <c r="A42" s="102" t="s">
        <v>53</v>
      </c>
      <c r="B42" s="103"/>
      <c r="C42" s="28">
        <v>700000</v>
      </c>
      <c r="D42" s="34">
        <f t="shared" si="5"/>
        <v>175000</v>
      </c>
      <c r="E42" s="28">
        <v>175000</v>
      </c>
      <c r="F42" s="28">
        <f t="shared" si="4"/>
        <v>100</v>
      </c>
      <c r="G42" s="40">
        <f t="shared" si="6"/>
        <v>0</v>
      </c>
      <c r="H42" s="41"/>
    </row>
    <row r="43" spans="1:8" ht="12.75" customHeight="1">
      <c r="A43" s="102" t="s">
        <v>78</v>
      </c>
      <c r="B43" s="103"/>
      <c r="C43" s="28">
        <v>335060</v>
      </c>
      <c r="D43" s="34">
        <f t="shared" si="5"/>
        <v>83765</v>
      </c>
      <c r="E43" s="28">
        <v>0</v>
      </c>
      <c r="F43" s="28">
        <f t="shared" si="4"/>
        <v>0</v>
      </c>
      <c r="G43" s="40">
        <f>SUM(E43-D43)</f>
        <v>-83765</v>
      </c>
      <c r="H43" s="41"/>
    </row>
    <row r="44" spans="1:8" ht="12.75" customHeight="1">
      <c r="A44" s="102" t="s">
        <v>55</v>
      </c>
      <c r="B44" s="103"/>
      <c r="C44" s="28">
        <v>0</v>
      </c>
      <c r="D44" s="34">
        <f t="shared" si="5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>
      <c r="A45" s="102"/>
      <c r="B45" s="103"/>
      <c r="C45" s="28">
        <v>0</v>
      </c>
      <c r="D45" s="34">
        <f t="shared" si="5"/>
        <v>0</v>
      </c>
      <c r="E45" s="28">
        <v>0</v>
      </c>
      <c r="F45" s="28"/>
      <c r="G45" s="40">
        <f>SUM(E45-D45)</f>
        <v>0</v>
      </c>
      <c r="H45" s="41"/>
    </row>
    <row r="46" spans="1:8">
      <c r="A46" s="58" t="s">
        <v>56</v>
      </c>
      <c r="B46" s="42"/>
      <c r="C46" s="34">
        <v>9000</v>
      </c>
      <c r="D46" s="34">
        <f t="shared" si="5"/>
        <v>2250</v>
      </c>
      <c r="E46" s="34">
        <v>-2040</v>
      </c>
      <c r="F46" s="28">
        <f>E46/D46*100</f>
        <v>-90.666666666666657</v>
      </c>
      <c r="G46" s="40">
        <f t="shared" si="6"/>
        <v>-4290</v>
      </c>
      <c r="H46" s="40"/>
    </row>
    <row r="47" spans="1:8" ht="12.75" customHeight="1">
      <c r="A47" s="43" t="s">
        <v>57</v>
      </c>
      <c r="B47" s="43"/>
      <c r="C47" s="34">
        <v>0</v>
      </c>
      <c r="D47" s="34">
        <f t="shared" si="5"/>
        <v>0</v>
      </c>
      <c r="E47" s="34">
        <v>0</v>
      </c>
      <c r="F47" s="28"/>
      <c r="G47" s="40">
        <f t="shared" si="6"/>
        <v>0</v>
      </c>
      <c r="H47" s="40"/>
    </row>
    <row r="48" spans="1:8" ht="12.75" customHeight="1">
      <c r="A48" s="102" t="s">
        <v>58</v>
      </c>
      <c r="B48" s="103"/>
      <c r="C48" s="34">
        <v>12600</v>
      </c>
      <c r="D48" s="34">
        <f t="shared" si="5"/>
        <v>3150</v>
      </c>
      <c r="E48" s="34">
        <v>1721</v>
      </c>
      <c r="F48" s="28">
        <f>E48/D48*100</f>
        <v>54.634920634920633</v>
      </c>
      <c r="G48" s="40">
        <f t="shared" si="6"/>
        <v>-1429</v>
      </c>
      <c r="H48" s="40"/>
    </row>
    <row r="49" spans="1:8">
      <c r="A49" s="102" t="s">
        <v>59</v>
      </c>
      <c r="B49" s="103"/>
      <c r="C49" s="34">
        <v>108100</v>
      </c>
      <c r="D49" s="34">
        <f t="shared" si="5"/>
        <v>27025</v>
      </c>
      <c r="E49" s="34">
        <v>7539</v>
      </c>
      <c r="F49" s="28">
        <f>SUM(E49/D49*100)</f>
        <v>27.896392229417206</v>
      </c>
      <c r="G49" s="40">
        <f t="shared" si="6"/>
        <v>-19486</v>
      </c>
      <c r="H49" s="40"/>
    </row>
    <row r="50" spans="1:8" ht="12.75" customHeight="1">
      <c r="A50" s="102" t="s">
        <v>60</v>
      </c>
      <c r="B50" s="103"/>
      <c r="C50" s="34">
        <v>206900</v>
      </c>
      <c r="D50" s="34">
        <f t="shared" si="5"/>
        <v>51725</v>
      </c>
      <c r="E50" s="34">
        <v>12998</v>
      </c>
      <c r="F50" s="28">
        <f>SUM(E50/D50*100)</f>
        <v>25.129047849202514</v>
      </c>
      <c r="G50" s="40">
        <f t="shared" si="6"/>
        <v>-38727</v>
      </c>
      <c r="H50" s="40"/>
    </row>
    <row r="51" spans="1:8" ht="12.75" customHeight="1">
      <c r="A51" s="102" t="s">
        <v>61</v>
      </c>
      <c r="B51" s="103"/>
      <c r="C51" s="34">
        <v>1600</v>
      </c>
      <c r="D51" s="34">
        <f t="shared" si="5"/>
        <v>400</v>
      </c>
      <c r="E51" s="34">
        <v>0</v>
      </c>
      <c r="F51" s="28"/>
      <c r="G51" s="40">
        <f t="shared" si="6"/>
        <v>-400</v>
      </c>
      <c r="H51" s="40"/>
    </row>
    <row r="52" spans="1:8" ht="12.75" customHeight="1">
      <c r="A52" s="102" t="s">
        <v>71</v>
      </c>
      <c r="B52" s="103"/>
      <c r="C52" s="34">
        <v>35000</v>
      </c>
      <c r="D52" s="34">
        <f t="shared" si="5"/>
        <v>8750</v>
      </c>
      <c r="E52" s="34">
        <v>0</v>
      </c>
      <c r="F52" s="34"/>
      <c r="G52" s="40">
        <f t="shared" ref="G52" si="7">SUM(E52-D52)</f>
        <v>-8750</v>
      </c>
      <c r="H52" s="40"/>
    </row>
    <row r="53" spans="1:8" ht="12.75" customHeight="1">
      <c r="A53" s="102" t="s">
        <v>72</v>
      </c>
      <c r="B53" s="103"/>
      <c r="C53" s="34">
        <v>100000</v>
      </c>
      <c r="D53" s="34">
        <f t="shared" si="5"/>
        <v>25000</v>
      </c>
      <c r="E53" s="34">
        <v>0</v>
      </c>
      <c r="F53" s="34"/>
      <c r="G53" s="40">
        <f t="shared" si="6"/>
        <v>-25000</v>
      </c>
      <c r="H53" s="40"/>
    </row>
    <row r="54" spans="1:8">
      <c r="A54" s="102" t="s">
        <v>62</v>
      </c>
      <c r="B54" s="103"/>
      <c r="C54" s="34">
        <f>SUM(C46:C53)</f>
        <v>473200</v>
      </c>
      <c r="D54" s="34">
        <f>SUM(D46:D53)</f>
        <v>118300</v>
      </c>
      <c r="E54" s="34">
        <f>SUM(E46:E53)</f>
        <v>20218</v>
      </c>
      <c r="F54" s="44">
        <f>SUM(E54/D54*100)</f>
        <v>17.090448013524938</v>
      </c>
      <c r="G54" s="40">
        <f t="shared" si="6"/>
        <v>-98082</v>
      </c>
      <c r="H54" s="40"/>
    </row>
    <row r="55" spans="1:8">
      <c r="A55" s="45" t="s">
        <v>63</v>
      </c>
      <c r="B55" s="46"/>
      <c r="C55" s="34">
        <f>SUM(C38,C54,C40,C41,C42,C43,C39,C45,C44)</f>
        <v>2774160</v>
      </c>
      <c r="D55" s="34">
        <f>SUM(D38+D39+D40+D41+D42+D54+D43+D44+D45)</f>
        <v>693540</v>
      </c>
      <c r="E55" s="34">
        <f>SUM(E38+E39+E40+E41+E42+E54+E43+E44+E45)</f>
        <v>481126</v>
      </c>
      <c r="F55" s="34">
        <f>E55/D55*100</f>
        <v>69.372494737145658</v>
      </c>
      <c r="G55" s="40">
        <f t="shared" si="6"/>
        <v>-212414</v>
      </c>
      <c r="H55" s="40"/>
    </row>
    <row r="57" spans="1:8" ht="21" customHeight="1">
      <c r="E57" s="101"/>
      <c r="F57" s="101"/>
      <c r="G57" s="101"/>
    </row>
    <row r="58" spans="1:8" ht="12.75" customHeight="1"/>
    <row r="59" spans="1:8">
      <c r="E59" s="101"/>
      <c r="F59" s="101"/>
    </row>
    <row r="60" spans="1:8" ht="12.75" customHeight="1"/>
    <row r="61" spans="1:8" ht="12.75" customHeight="1"/>
  </sheetData>
  <mergeCells count="25">
    <mergeCell ref="E59:F59"/>
    <mergeCell ref="A50:B50"/>
    <mergeCell ref="A51:B51"/>
    <mergeCell ref="A52:B52"/>
    <mergeCell ref="A53:B53"/>
    <mergeCell ref="A54:B54"/>
    <mergeCell ref="E57:G57"/>
    <mergeCell ref="A49:B49"/>
    <mergeCell ref="A27:B27"/>
    <mergeCell ref="A35:B35"/>
    <mergeCell ref="A37:B37"/>
    <mergeCell ref="A39:B39"/>
    <mergeCell ref="A40:B40"/>
    <mergeCell ref="A41:B41"/>
    <mergeCell ref="A42:B42"/>
    <mergeCell ref="A43:B43"/>
    <mergeCell ref="A44:B44"/>
    <mergeCell ref="A45:B45"/>
    <mergeCell ref="A48:B48"/>
    <mergeCell ref="A24:B24"/>
    <mergeCell ref="B4:H4"/>
    <mergeCell ref="B5:F5"/>
    <mergeCell ref="C6:F6"/>
    <mergeCell ref="A8:B8"/>
    <mergeCell ref="A22:B22"/>
  </mergeCells>
  <pageMargins left="0.74803149606299213" right="0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topLeftCell="A13" workbookViewId="0">
      <selection activeCell="F36" sqref="F3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04" t="s">
        <v>1</v>
      </c>
      <c r="C4" s="104"/>
      <c r="D4" s="104"/>
      <c r="E4" s="104"/>
      <c r="F4" s="104"/>
      <c r="G4" s="104"/>
      <c r="H4" s="104"/>
    </row>
    <row r="5" spans="1:14">
      <c r="B5" s="104" t="s">
        <v>2</v>
      </c>
      <c r="C5" s="104"/>
      <c r="D5" s="104"/>
      <c r="E5" s="104"/>
      <c r="F5" s="104"/>
    </row>
    <row r="6" spans="1:14">
      <c r="C6" s="105" t="s">
        <v>79</v>
      </c>
      <c r="D6" s="105"/>
      <c r="E6" s="105"/>
      <c r="F6" s="105"/>
    </row>
    <row r="7" spans="1:14">
      <c r="A7" s="2"/>
      <c r="B7" s="2"/>
    </row>
    <row r="8" spans="1:14" ht="45.75" customHeight="1">
      <c r="A8" s="106" t="s">
        <v>3</v>
      </c>
      <c r="B8" s="107"/>
      <c r="C8" s="67" t="s">
        <v>4</v>
      </c>
      <c r="D8" s="4" t="s">
        <v>67</v>
      </c>
      <c r="E8" s="4" t="s">
        <v>80</v>
      </c>
      <c r="F8" s="4" t="s">
        <v>75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768200</v>
      </c>
      <c r="E9" s="9">
        <f>SUM(D9/12*4)</f>
        <v>256066.66666666666</v>
      </c>
      <c r="F9" s="9">
        <v>226874</v>
      </c>
      <c r="G9" s="10">
        <f>F9/E9*100</f>
        <v>88.59958344181203</v>
      </c>
      <c r="H9" s="11">
        <f t="shared" ref="H9:H35" si="0">E9-F9</f>
        <v>29192.666666666657</v>
      </c>
    </row>
    <row r="10" spans="1:14">
      <c r="A10" s="70" t="s">
        <v>8</v>
      </c>
      <c r="B10" s="71"/>
      <c r="C10" s="8">
        <v>213</v>
      </c>
      <c r="D10" s="9">
        <v>230000</v>
      </c>
      <c r="E10" s="9">
        <f t="shared" ref="E10:E35" si="1">SUM(D10/12*4)</f>
        <v>76666.666666666672</v>
      </c>
      <c r="F10" s="9">
        <v>106880</v>
      </c>
      <c r="G10" s="10">
        <f>F10/E10*100</f>
        <v>139.40869565217392</v>
      </c>
      <c r="H10" s="11">
        <f t="shared" si="0"/>
        <v>-30213.333333333328</v>
      </c>
    </row>
    <row r="11" spans="1:14">
      <c r="A11" s="70" t="s">
        <v>9</v>
      </c>
      <c r="B11" s="71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42000</v>
      </c>
      <c r="E12" s="9">
        <f t="shared" si="1"/>
        <v>14000</v>
      </c>
      <c r="F12" s="17">
        <v>8951</v>
      </c>
      <c r="G12" s="10">
        <f>F12/E12*100</f>
        <v>63.935714285714283</v>
      </c>
      <c r="H12" s="11">
        <f t="shared" si="0"/>
        <v>5049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700</v>
      </c>
      <c r="F14" s="9"/>
      <c r="G14" s="20"/>
      <c r="H14" s="11">
        <f>E14-F14</f>
        <v>700</v>
      </c>
    </row>
    <row r="15" spans="1:14">
      <c r="A15" s="14" t="s">
        <v>17</v>
      </c>
      <c r="B15" s="15"/>
      <c r="C15" s="19" t="s">
        <v>18</v>
      </c>
      <c r="D15" s="9">
        <v>53300</v>
      </c>
      <c r="E15" s="9">
        <f t="shared" si="1"/>
        <v>17766.666666666668</v>
      </c>
      <c r="F15" s="9">
        <v>29000</v>
      </c>
      <c r="G15" s="10">
        <f t="shared" ref="G15:G20" si="2">F15/E15*100</f>
        <v>163.22701688555347</v>
      </c>
      <c r="H15" s="11">
        <f t="shared" ref="H15" si="3">E15-F15</f>
        <v>-11233.333333333332</v>
      </c>
    </row>
    <row r="16" spans="1:14">
      <c r="A16" s="70" t="s">
        <v>15</v>
      </c>
      <c r="B16" s="71"/>
      <c r="C16" s="19" t="s">
        <v>16</v>
      </c>
      <c r="D16" s="9">
        <v>28000</v>
      </c>
      <c r="E16" s="9">
        <f t="shared" si="1"/>
        <v>9333.3333333333339</v>
      </c>
      <c r="F16" s="9">
        <v>18333</v>
      </c>
      <c r="G16" s="10">
        <f t="shared" si="2"/>
        <v>196.42499999999998</v>
      </c>
      <c r="H16" s="11">
        <f>E16-F16</f>
        <v>-8999.6666666666661</v>
      </c>
    </row>
    <row r="17" spans="1:8">
      <c r="A17" s="14" t="s">
        <v>64</v>
      </c>
      <c r="B17" s="15"/>
      <c r="C17" s="19" t="s">
        <v>65</v>
      </c>
      <c r="D17" s="9">
        <v>1000</v>
      </c>
      <c r="E17" s="9">
        <f t="shared" si="1"/>
        <v>333.33333333333331</v>
      </c>
      <c r="F17" s="9">
        <v>178</v>
      </c>
      <c r="G17" s="10">
        <f t="shared" si="2"/>
        <v>53.400000000000006</v>
      </c>
      <c r="H17" s="11">
        <f t="shared" si="0"/>
        <v>155.33333333333331</v>
      </c>
    </row>
    <row r="18" spans="1:8">
      <c r="A18" s="21" t="s">
        <v>19</v>
      </c>
      <c r="B18" s="22"/>
      <c r="C18" s="23">
        <v>225</v>
      </c>
      <c r="D18" s="24">
        <v>21000</v>
      </c>
      <c r="E18" s="9">
        <f t="shared" si="1"/>
        <v>7000</v>
      </c>
      <c r="F18" s="24">
        <v>0</v>
      </c>
      <c r="G18" s="10">
        <f t="shared" si="2"/>
        <v>0</v>
      </c>
      <c r="H18" s="11">
        <f>E18-F18</f>
        <v>7000</v>
      </c>
    </row>
    <row r="19" spans="1:8">
      <c r="A19" s="21" t="s">
        <v>20</v>
      </c>
      <c r="B19" s="22"/>
      <c r="C19" s="23">
        <v>226</v>
      </c>
      <c r="D19" s="24">
        <v>6700</v>
      </c>
      <c r="E19" s="9">
        <f t="shared" si="1"/>
        <v>2233.3333333333335</v>
      </c>
      <c r="F19" s="24">
        <v>8400</v>
      </c>
      <c r="G19" s="10">
        <f t="shared" si="2"/>
        <v>376.1194029850746</v>
      </c>
      <c r="H19" s="11">
        <f t="shared" si="0"/>
        <v>-6166.6666666666661</v>
      </c>
    </row>
    <row r="20" spans="1:8">
      <c r="A20" s="21" t="s">
        <v>21</v>
      </c>
      <c r="B20" s="22"/>
      <c r="C20" s="18">
        <v>227</v>
      </c>
      <c r="D20" s="9">
        <v>3500</v>
      </c>
      <c r="E20" s="9">
        <f t="shared" si="1"/>
        <v>1166.6666666666667</v>
      </c>
      <c r="F20" s="9">
        <v>0</v>
      </c>
      <c r="G20" s="10">
        <f t="shared" si="2"/>
        <v>0</v>
      </c>
      <c r="H20" s="11">
        <f t="shared" si="0"/>
        <v>1166.6666666666667</v>
      </c>
    </row>
    <row r="21" spans="1:8">
      <c r="A21" s="70" t="s">
        <v>23</v>
      </c>
      <c r="B21" s="71"/>
      <c r="C21" s="25">
        <v>312</v>
      </c>
      <c r="D21" s="26">
        <v>0</v>
      </c>
      <c r="E21" s="9">
        <f t="shared" si="1"/>
        <v>0</v>
      </c>
      <c r="F21" s="26">
        <v>0</v>
      </c>
      <c r="G21" s="10"/>
      <c r="H21" s="11">
        <f t="shared" si="0"/>
        <v>0</v>
      </c>
    </row>
    <row r="22" spans="1:8" ht="12" customHeight="1">
      <c r="A22" s="108" t="s">
        <v>24</v>
      </c>
      <c r="B22" s="109"/>
      <c r="C22" s="25" t="s">
        <v>25</v>
      </c>
      <c r="D22" s="26">
        <v>74000</v>
      </c>
      <c r="E22" s="9">
        <f t="shared" si="1"/>
        <v>24666.666666666668</v>
      </c>
      <c r="F22" s="26">
        <v>16298</v>
      </c>
      <c r="G22" s="10">
        <f>SUM(F22/E22*100)</f>
        <v>66.072972972972963</v>
      </c>
      <c r="H22" s="11">
        <f t="shared" si="0"/>
        <v>8368.6666666666679</v>
      </c>
    </row>
    <row r="23" spans="1:8">
      <c r="A23" s="6" t="s">
        <v>26</v>
      </c>
      <c r="B23" s="7"/>
      <c r="C23" s="25">
        <v>346</v>
      </c>
      <c r="D23" s="26">
        <v>37200</v>
      </c>
      <c r="E23" s="9">
        <f t="shared" si="1"/>
        <v>12400</v>
      </c>
      <c r="F23" s="26"/>
      <c r="G23" s="10">
        <f>F23/E23*100</f>
        <v>0</v>
      </c>
      <c r="H23" s="11">
        <f t="shared" si="0"/>
        <v>12400</v>
      </c>
    </row>
    <row r="24" spans="1:8" ht="12" customHeight="1">
      <c r="A24" s="108" t="s">
        <v>22</v>
      </c>
      <c r="B24" s="109"/>
      <c r="C24" s="25">
        <v>291</v>
      </c>
      <c r="D24" s="26">
        <v>22000</v>
      </c>
      <c r="E24" s="9">
        <f t="shared" si="1"/>
        <v>7333.333333333333</v>
      </c>
      <c r="F24" s="26">
        <v>12147</v>
      </c>
      <c r="G24" s="10">
        <f>SUM(F24/E24*100)</f>
        <v>165.6409090909091</v>
      </c>
      <c r="H24" s="11">
        <f t="shared" si="0"/>
        <v>-4813.666666666667</v>
      </c>
    </row>
    <row r="25" spans="1:8">
      <c r="A25" s="21" t="s">
        <v>27</v>
      </c>
      <c r="B25" s="22"/>
      <c r="C25" s="27" t="s">
        <v>28</v>
      </c>
      <c r="D25" s="28">
        <v>500</v>
      </c>
      <c r="E25" s="9">
        <f t="shared" si="1"/>
        <v>166.66666666666666</v>
      </c>
      <c r="F25" s="28"/>
      <c r="G25" s="10"/>
      <c r="H25" s="11">
        <f>E25-F25</f>
        <v>166.66666666666666</v>
      </c>
    </row>
    <row r="26" spans="1:8">
      <c r="A26" s="21" t="s">
        <v>29</v>
      </c>
      <c r="B26" s="22"/>
      <c r="C26" s="27" t="s">
        <v>30</v>
      </c>
      <c r="D26" s="28">
        <v>91100</v>
      </c>
      <c r="E26" s="9">
        <f t="shared" si="1"/>
        <v>30366.666666666668</v>
      </c>
      <c r="F26" s="28">
        <v>26248</v>
      </c>
      <c r="G26" s="10">
        <f>F26/E26*100</f>
        <v>86.436882546652029</v>
      </c>
      <c r="H26" s="11">
        <f t="shared" si="0"/>
        <v>4118.6666666666679</v>
      </c>
    </row>
    <row r="27" spans="1:8">
      <c r="A27" s="110" t="s">
        <v>31</v>
      </c>
      <c r="B27" s="111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70" t="s">
        <v>33</v>
      </c>
      <c r="B28" s="71"/>
      <c r="C28" s="29" t="s">
        <v>34</v>
      </c>
      <c r="D28" s="9">
        <v>5000</v>
      </c>
      <c r="E28" s="9">
        <f t="shared" si="1"/>
        <v>1666.6666666666667</v>
      </c>
      <c r="F28" s="9"/>
      <c r="G28" s="10">
        <f>SUM(F28/E28*100)</f>
        <v>0</v>
      </c>
      <c r="H28" s="11">
        <f>E28-F28</f>
        <v>1666.6666666666667</v>
      </c>
    </row>
    <row r="29" spans="1:8">
      <c r="A29" s="70" t="s">
        <v>35</v>
      </c>
      <c r="B29" s="71"/>
      <c r="C29" s="29" t="s">
        <v>36</v>
      </c>
      <c r="D29" s="9">
        <v>236000</v>
      </c>
      <c r="E29" s="9">
        <f t="shared" si="1"/>
        <v>78666.666666666672</v>
      </c>
      <c r="F29" s="9">
        <v>97505</v>
      </c>
      <c r="G29" s="10">
        <f>SUM(F29/E29*100)</f>
        <v>123.94703389830508</v>
      </c>
      <c r="H29" s="11">
        <f>E29-F29</f>
        <v>-18838.333333333328</v>
      </c>
    </row>
    <row r="30" spans="1:8">
      <c r="A30" s="70" t="s">
        <v>33</v>
      </c>
      <c r="B30" s="71"/>
      <c r="C30" s="29" t="s">
        <v>37</v>
      </c>
      <c r="D30" s="9">
        <v>37500</v>
      </c>
      <c r="E30" s="9">
        <f t="shared" si="1"/>
        <v>12500</v>
      </c>
      <c r="F30" s="9"/>
      <c r="G30" s="10">
        <f>SUM(F30/E30*100)</f>
        <v>0</v>
      </c>
      <c r="H30" s="11">
        <f>E30-F30</f>
        <v>12500</v>
      </c>
    </row>
    <row r="31" spans="1:8">
      <c r="A31" s="70" t="s">
        <v>38</v>
      </c>
      <c r="B31" s="71"/>
      <c r="C31" s="29" t="s">
        <v>39</v>
      </c>
      <c r="D31" s="9">
        <v>755060</v>
      </c>
      <c r="E31" s="9">
        <f t="shared" si="1"/>
        <v>251686.66666666666</v>
      </c>
      <c r="F31" s="9">
        <v>82433</v>
      </c>
      <c r="G31" s="10">
        <f>SUM(F31/E31*100)</f>
        <v>32.75223161073292</v>
      </c>
      <c r="H31" s="11">
        <f t="shared" si="0"/>
        <v>169253.66666666666</v>
      </c>
    </row>
    <row r="32" spans="1:8">
      <c r="A32" s="70" t="s">
        <v>40</v>
      </c>
      <c r="B32" s="71"/>
      <c r="C32" s="29" t="s">
        <v>41</v>
      </c>
      <c r="D32" s="9">
        <v>400000</v>
      </c>
      <c r="E32" s="9">
        <f t="shared" si="1"/>
        <v>133333.33333333334</v>
      </c>
      <c r="F32" s="9"/>
      <c r="G32" s="10">
        <f>SUM(F32/E32*100)</f>
        <v>0</v>
      </c>
      <c r="H32" s="11">
        <f t="shared" si="0"/>
        <v>133333.33333333334</v>
      </c>
    </row>
    <row r="33" spans="1:8" ht="12.75" customHeight="1">
      <c r="A33" s="68" t="s">
        <v>42</v>
      </c>
      <c r="B33" s="69"/>
      <c r="C33" s="23"/>
      <c r="D33" s="28">
        <f>SUM(D9:D32)</f>
        <v>2814160</v>
      </c>
      <c r="E33" s="9">
        <f t="shared" si="1"/>
        <v>938053.33333333337</v>
      </c>
      <c r="F33" s="28">
        <f>SUM(F9:F32)</f>
        <v>633247</v>
      </c>
      <c r="G33" s="10">
        <f>F33/E33*100</f>
        <v>67.506502828552755</v>
      </c>
      <c r="H33" s="11">
        <f t="shared" si="0"/>
        <v>304806.33333333337</v>
      </c>
    </row>
    <row r="34" spans="1:8">
      <c r="A34" s="65" t="s">
        <v>43</v>
      </c>
      <c r="B34" s="66"/>
      <c r="C34" s="8"/>
      <c r="D34" s="34">
        <v>646900</v>
      </c>
      <c r="E34" s="9">
        <f t="shared" si="1"/>
        <v>215633.33333333334</v>
      </c>
      <c r="F34" s="34">
        <v>212060</v>
      </c>
      <c r="G34" s="10">
        <f>F34/E34*100</f>
        <v>98.342865976194147</v>
      </c>
      <c r="H34" s="11">
        <f t="shared" si="0"/>
        <v>3573.333333333343</v>
      </c>
    </row>
    <row r="35" spans="1:8">
      <c r="A35" s="102" t="s">
        <v>44</v>
      </c>
      <c r="B35" s="103"/>
      <c r="C35" s="35"/>
      <c r="D35" s="36">
        <v>642100</v>
      </c>
      <c r="E35" s="9">
        <f t="shared" si="1"/>
        <v>214033.33333333334</v>
      </c>
      <c r="F35" s="36">
        <v>215001</v>
      </c>
      <c r="G35" s="10">
        <f>F35/E35*100</f>
        <v>100.45211026319888</v>
      </c>
      <c r="H35" s="37">
        <f t="shared" si="0"/>
        <v>-967.66666666665697</v>
      </c>
    </row>
    <row r="37" spans="1:8" ht="27" customHeight="1">
      <c r="A37" s="106" t="s">
        <v>45</v>
      </c>
      <c r="B37" s="107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978800</v>
      </c>
      <c r="D38" s="34">
        <f>SUM(C38/12*4)</f>
        <v>326266.66666666669</v>
      </c>
      <c r="E38" s="28">
        <v>326267</v>
      </c>
      <c r="F38" s="28">
        <f t="shared" ref="F38:F43" si="4">SUM(E38/D38*100)</f>
        <v>100.00010216591744</v>
      </c>
      <c r="G38" s="40">
        <f>E38-D38</f>
        <v>0.33333333331393078</v>
      </c>
      <c r="H38" s="41"/>
    </row>
    <row r="39" spans="1:8" ht="12.75" customHeight="1">
      <c r="A39" s="102" t="s">
        <v>50</v>
      </c>
      <c r="B39" s="103"/>
      <c r="C39" s="28">
        <v>0</v>
      </c>
      <c r="D39" s="34">
        <f t="shared" ref="D39:D53" si="5">SUM(C39/12*4)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102" t="s">
        <v>51</v>
      </c>
      <c r="B40" s="103"/>
      <c r="C40" s="28">
        <v>91100</v>
      </c>
      <c r="D40" s="34">
        <f t="shared" si="5"/>
        <v>30366.666666666668</v>
      </c>
      <c r="E40" s="28">
        <v>45550</v>
      </c>
      <c r="F40" s="28">
        <f t="shared" si="4"/>
        <v>150</v>
      </c>
      <c r="G40" s="40">
        <f t="shared" ref="G40:G55" si="6">SUM(E40-D40)</f>
        <v>15183.333333333332</v>
      </c>
      <c r="H40" s="41"/>
    </row>
    <row r="41" spans="1:8" ht="12.75" customHeight="1">
      <c r="A41" s="102" t="s">
        <v>52</v>
      </c>
      <c r="B41" s="103"/>
      <c r="C41" s="28">
        <v>236000</v>
      </c>
      <c r="D41" s="34">
        <f t="shared" si="5"/>
        <v>78666.666666666672</v>
      </c>
      <c r="E41" s="28">
        <v>100000</v>
      </c>
      <c r="F41" s="28">
        <f t="shared" si="4"/>
        <v>127.11864406779661</v>
      </c>
      <c r="G41" s="40">
        <f>SUM(E41-D41)</f>
        <v>21333.333333333328</v>
      </c>
      <c r="H41" s="41"/>
    </row>
    <row r="42" spans="1:8" ht="12.75" customHeight="1">
      <c r="A42" s="102" t="s">
        <v>53</v>
      </c>
      <c r="B42" s="103"/>
      <c r="C42" s="28">
        <v>700000</v>
      </c>
      <c r="D42" s="34">
        <f t="shared" si="5"/>
        <v>233333.33333333334</v>
      </c>
      <c r="E42" s="28">
        <v>350000</v>
      </c>
      <c r="F42" s="28">
        <f t="shared" si="4"/>
        <v>150</v>
      </c>
      <c r="G42" s="40">
        <f t="shared" si="6"/>
        <v>116666.66666666666</v>
      </c>
      <c r="H42" s="41"/>
    </row>
    <row r="43" spans="1:8" ht="12.75" customHeight="1">
      <c r="A43" s="102" t="s">
        <v>78</v>
      </c>
      <c r="B43" s="103"/>
      <c r="C43" s="28">
        <v>335060</v>
      </c>
      <c r="D43" s="34">
        <f t="shared" si="5"/>
        <v>111686.66666666667</v>
      </c>
      <c r="E43" s="28">
        <v>0</v>
      </c>
      <c r="F43" s="28">
        <f t="shared" si="4"/>
        <v>0</v>
      </c>
      <c r="G43" s="40">
        <f>SUM(E43-D43)</f>
        <v>-111686.66666666667</v>
      </c>
      <c r="H43" s="41"/>
    </row>
    <row r="44" spans="1:8" ht="12.75" customHeight="1">
      <c r="A44" s="102" t="s">
        <v>55</v>
      </c>
      <c r="B44" s="103"/>
      <c r="C44" s="28">
        <v>0</v>
      </c>
      <c r="D44" s="34">
        <f t="shared" si="5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>
      <c r="A45" s="102"/>
      <c r="B45" s="103"/>
      <c r="C45" s="28">
        <v>0</v>
      </c>
      <c r="D45" s="34">
        <f t="shared" si="5"/>
        <v>0</v>
      </c>
      <c r="E45" s="28">
        <v>0</v>
      </c>
      <c r="F45" s="28"/>
      <c r="G45" s="40">
        <f>SUM(E45-D45)</f>
        <v>0</v>
      </c>
      <c r="H45" s="41"/>
    </row>
    <row r="46" spans="1:8">
      <c r="A46" s="65" t="s">
        <v>56</v>
      </c>
      <c r="B46" s="42"/>
      <c r="C46" s="34">
        <v>9000</v>
      </c>
      <c r="D46" s="34">
        <f t="shared" si="5"/>
        <v>3000</v>
      </c>
      <c r="E46" s="34">
        <v>-1130</v>
      </c>
      <c r="F46" s="28">
        <f>E46/D46*100</f>
        <v>-37.666666666666664</v>
      </c>
      <c r="G46" s="40">
        <f t="shared" si="6"/>
        <v>-4130</v>
      </c>
      <c r="H46" s="40"/>
    </row>
    <row r="47" spans="1:8" ht="12.75" customHeight="1">
      <c r="A47" s="43" t="s">
        <v>57</v>
      </c>
      <c r="B47" s="43"/>
      <c r="C47" s="34">
        <v>0</v>
      </c>
      <c r="D47" s="34">
        <f t="shared" si="5"/>
        <v>0</v>
      </c>
      <c r="E47" s="34">
        <v>0</v>
      </c>
      <c r="F47" s="28"/>
      <c r="G47" s="40">
        <f t="shared" si="6"/>
        <v>0</v>
      </c>
      <c r="H47" s="40"/>
    </row>
    <row r="48" spans="1:8" ht="12.75" customHeight="1">
      <c r="A48" s="102" t="s">
        <v>58</v>
      </c>
      <c r="B48" s="103"/>
      <c r="C48" s="34">
        <v>12600</v>
      </c>
      <c r="D48" s="34">
        <f t="shared" si="5"/>
        <v>4200</v>
      </c>
      <c r="E48" s="34">
        <v>1721</v>
      </c>
      <c r="F48" s="28">
        <f>E48/D48*100</f>
        <v>40.976190476190474</v>
      </c>
      <c r="G48" s="40">
        <f t="shared" si="6"/>
        <v>-2479</v>
      </c>
      <c r="H48" s="40"/>
    </row>
    <row r="49" spans="1:8">
      <c r="A49" s="102" t="s">
        <v>59</v>
      </c>
      <c r="B49" s="103"/>
      <c r="C49" s="34">
        <v>108100</v>
      </c>
      <c r="D49" s="34">
        <f t="shared" si="5"/>
        <v>36033.333333333336</v>
      </c>
      <c r="E49" s="34">
        <v>8927</v>
      </c>
      <c r="F49" s="28">
        <f>SUM(E49/D49*100)</f>
        <v>24.774283071230339</v>
      </c>
      <c r="G49" s="40">
        <f t="shared" si="6"/>
        <v>-27106.333333333336</v>
      </c>
      <c r="H49" s="40"/>
    </row>
    <row r="50" spans="1:8" ht="12.75" customHeight="1">
      <c r="A50" s="102" t="s">
        <v>60</v>
      </c>
      <c r="B50" s="103"/>
      <c r="C50" s="34">
        <v>206900</v>
      </c>
      <c r="D50" s="34">
        <f t="shared" si="5"/>
        <v>68966.666666666672</v>
      </c>
      <c r="E50" s="34">
        <v>15613</v>
      </c>
      <c r="F50" s="28">
        <f>SUM(E50/D50*100)</f>
        <v>22.638472692121798</v>
      </c>
      <c r="G50" s="40">
        <f t="shared" si="6"/>
        <v>-53353.666666666672</v>
      </c>
      <c r="H50" s="40"/>
    </row>
    <row r="51" spans="1:8" ht="12.75" customHeight="1">
      <c r="A51" s="102" t="s">
        <v>61</v>
      </c>
      <c r="B51" s="103"/>
      <c r="C51" s="34">
        <v>1600</v>
      </c>
      <c r="D51" s="34">
        <f t="shared" si="5"/>
        <v>533.33333333333337</v>
      </c>
      <c r="E51" s="34">
        <v>0</v>
      </c>
      <c r="F51" s="28"/>
      <c r="G51" s="40">
        <f t="shared" si="6"/>
        <v>-533.33333333333337</v>
      </c>
      <c r="H51" s="40"/>
    </row>
    <row r="52" spans="1:8" ht="12.75" customHeight="1">
      <c r="A52" s="102" t="s">
        <v>71</v>
      </c>
      <c r="B52" s="103"/>
      <c r="C52" s="34">
        <v>35000</v>
      </c>
      <c r="D52" s="34">
        <f t="shared" si="5"/>
        <v>11666.666666666666</v>
      </c>
      <c r="E52" s="34">
        <v>0</v>
      </c>
      <c r="F52" s="34"/>
      <c r="G52" s="40">
        <f t="shared" ref="G52" si="7">SUM(E52-D52)</f>
        <v>-11666.666666666666</v>
      </c>
      <c r="H52" s="40"/>
    </row>
    <row r="53" spans="1:8" ht="12.75" customHeight="1">
      <c r="A53" s="102" t="s">
        <v>72</v>
      </c>
      <c r="B53" s="103"/>
      <c r="C53" s="34">
        <v>100000</v>
      </c>
      <c r="D53" s="34">
        <f t="shared" si="5"/>
        <v>33333.333333333336</v>
      </c>
      <c r="E53" s="34">
        <v>0</v>
      </c>
      <c r="F53" s="34"/>
      <c r="G53" s="40">
        <f t="shared" si="6"/>
        <v>-33333.333333333336</v>
      </c>
      <c r="H53" s="40"/>
    </row>
    <row r="54" spans="1:8">
      <c r="A54" s="102" t="s">
        <v>62</v>
      </c>
      <c r="B54" s="103"/>
      <c r="C54" s="34">
        <f>SUM(C46:C53)</f>
        <v>473200</v>
      </c>
      <c r="D54" s="34">
        <f>SUM(D46:D53)</f>
        <v>157733.33333333334</v>
      </c>
      <c r="E54" s="34">
        <f>SUM(E46:E53)</f>
        <v>25131</v>
      </c>
      <c r="F54" s="44">
        <f>SUM(E54/D54*100)</f>
        <v>15.932586644125104</v>
      </c>
      <c r="G54" s="40">
        <f t="shared" si="6"/>
        <v>-132602.33333333334</v>
      </c>
      <c r="H54" s="40"/>
    </row>
    <row r="55" spans="1:8">
      <c r="A55" s="45" t="s">
        <v>63</v>
      </c>
      <c r="B55" s="46"/>
      <c r="C55" s="34">
        <f>SUM(C38,C54,C40,C41,C42,C43,C39,C45,C44)</f>
        <v>2814160</v>
      </c>
      <c r="D55" s="34">
        <f>SUM(D38+D39+D40+D41+D42+D54+D43+D44+D45)</f>
        <v>938053.33333333337</v>
      </c>
      <c r="E55" s="34">
        <f>SUM(E38+E39+E40+E41+E42+E54+E43+E44+E45)</f>
        <v>846948</v>
      </c>
      <c r="F55" s="34">
        <f>E55/D55*100</f>
        <v>90.287830116269149</v>
      </c>
      <c r="G55" s="40">
        <f t="shared" si="6"/>
        <v>-91105.333333333372</v>
      </c>
      <c r="H55" s="40"/>
    </row>
    <row r="57" spans="1:8" ht="21" customHeight="1">
      <c r="E57" s="101"/>
      <c r="F57" s="101"/>
      <c r="G57" s="101"/>
    </row>
    <row r="58" spans="1:8" ht="12.75" customHeight="1"/>
    <row r="59" spans="1:8">
      <c r="E59" s="101"/>
      <c r="F59" s="101"/>
    </row>
    <row r="60" spans="1:8" ht="12.75" customHeight="1"/>
    <row r="61" spans="1:8" ht="12.75" customHeight="1"/>
  </sheetData>
  <mergeCells count="25">
    <mergeCell ref="A24:B24"/>
    <mergeCell ref="B4:H4"/>
    <mergeCell ref="B5:F5"/>
    <mergeCell ref="C6:F6"/>
    <mergeCell ref="A8:B8"/>
    <mergeCell ref="A22:B22"/>
    <mergeCell ref="A49:B49"/>
    <mergeCell ref="A27:B27"/>
    <mergeCell ref="A35:B35"/>
    <mergeCell ref="A37:B37"/>
    <mergeCell ref="A39:B39"/>
    <mergeCell ref="A40:B40"/>
    <mergeCell ref="A41:B41"/>
    <mergeCell ref="A42:B42"/>
    <mergeCell ref="A43:B43"/>
    <mergeCell ref="A44:B44"/>
    <mergeCell ref="A45:B45"/>
    <mergeCell ref="A48:B48"/>
    <mergeCell ref="E59:F59"/>
    <mergeCell ref="A50:B50"/>
    <mergeCell ref="A51:B51"/>
    <mergeCell ref="A52:B52"/>
    <mergeCell ref="A53:B53"/>
    <mergeCell ref="A54:B54"/>
    <mergeCell ref="E57:G57"/>
  </mergeCells>
  <pageMargins left="0.74803149606299213" right="0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1"/>
  <sheetViews>
    <sheetView workbookViewId="0">
      <selection activeCell="F36" sqref="F3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04" t="s">
        <v>1</v>
      </c>
      <c r="C4" s="104"/>
      <c r="D4" s="104"/>
      <c r="E4" s="104"/>
      <c r="F4" s="104"/>
      <c r="G4" s="104"/>
      <c r="H4" s="104"/>
    </row>
    <row r="5" spans="1:14">
      <c r="B5" s="104" t="s">
        <v>2</v>
      </c>
      <c r="C5" s="104"/>
      <c r="D5" s="104"/>
      <c r="E5" s="104"/>
      <c r="F5" s="104"/>
    </row>
    <row r="6" spans="1:14">
      <c r="C6" s="105" t="s">
        <v>81</v>
      </c>
      <c r="D6" s="105"/>
      <c r="E6" s="105"/>
      <c r="F6" s="105"/>
    </row>
    <row r="7" spans="1:14">
      <c r="A7" s="2"/>
      <c r="B7" s="2"/>
    </row>
    <row r="8" spans="1:14" ht="45.75" customHeight="1">
      <c r="A8" s="106" t="s">
        <v>3</v>
      </c>
      <c r="B8" s="107"/>
      <c r="C8" s="74" t="s">
        <v>4</v>
      </c>
      <c r="D8" s="4" t="s">
        <v>67</v>
      </c>
      <c r="E8" s="4" t="s">
        <v>82</v>
      </c>
      <c r="F8" s="4" t="s">
        <v>75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768200</v>
      </c>
      <c r="E9" s="9">
        <f>SUM(D9/12*5)</f>
        <v>320083.33333333331</v>
      </c>
      <c r="F9" s="9">
        <v>276836</v>
      </c>
      <c r="G9" s="10">
        <f>F9/E9*100</f>
        <v>86.48872689403801</v>
      </c>
      <c r="H9" s="11">
        <f t="shared" ref="H9:H35" si="0">E9-F9</f>
        <v>43247.333333333314</v>
      </c>
    </row>
    <row r="10" spans="1:14">
      <c r="A10" s="77" t="s">
        <v>8</v>
      </c>
      <c r="B10" s="78"/>
      <c r="C10" s="8">
        <v>213</v>
      </c>
      <c r="D10" s="9">
        <v>230000</v>
      </c>
      <c r="E10" s="9">
        <f t="shared" ref="E10:E35" si="1">SUM(D10/12*5)</f>
        <v>95833.333333333343</v>
      </c>
      <c r="F10" s="9">
        <v>128697</v>
      </c>
      <c r="G10" s="10">
        <f>F10/E10*100</f>
        <v>134.29252173913042</v>
      </c>
      <c r="H10" s="11">
        <f t="shared" si="0"/>
        <v>-32863.666666666657</v>
      </c>
    </row>
    <row r="11" spans="1:14">
      <c r="A11" s="77" t="s">
        <v>9</v>
      </c>
      <c r="B11" s="78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42000</v>
      </c>
      <c r="E12" s="9">
        <f t="shared" si="1"/>
        <v>17500</v>
      </c>
      <c r="F12" s="17">
        <v>11950</v>
      </c>
      <c r="G12" s="10">
        <f>F12/E12*100</f>
        <v>68.285714285714278</v>
      </c>
      <c r="H12" s="11">
        <f t="shared" si="0"/>
        <v>5550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875</v>
      </c>
      <c r="F14" s="9"/>
      <c r="G14" s="20"/>
      <c r="H14" s="11">
        <f>E14-F14</f>
        <v>875</v>
      </c>
    </row>
    <row r="15" spans="1:14">
      <c r="A15" s="14" t="s">
        <v>17</v>
      </c>
      <c r="B15" s="15"/>
      <c r="C15" s="19" t="s">
        <v>18</v>
      </c>
      <c r="D15" s="9">
        <v>53300</v>
      </c>
      <c r="E15" s="9">
        <f t="shared" si="1"/>
        <v>22208.333333333336</v>
      </c>
      <c r="F15" s="9">
        <v>29000</v>
      </c>
      <c r="G15" s="10">
        <f t="shared" ref="G15:G20" si="2">F15/E15*100</f>
        <v>130.58161350844279</v>
      </c>
      <c r="H15" s="11">
        <f t="shared" ref="H15" si="3">E15-F15</f>
        <v>-6791.6666666666642</v>
      </c>
    </row>
    <row r="16" spans="1:14">
      <c r="A16" s="77" t="s">
        <v>15</v>
      </c>
      <c r="B16" s="78"/>
      <c r="C16" s="19" t="s">
        <v>16</v>
      </c>
      <c r="D16" s="9">
        <v>28000</v>
      </c>
      <c r="E16" s="9">
        <f t="shared" si="1"/>
        <v>11666.666666666668</v>
      </c>
      <c r="F16" s="9">
        <v>23172</v>
      </c>
      <c r="G16" s="10">
        <f t="shared" si="2"/>
        <v>198.61714285714282</v>
      </c>
      <c r="H16" s="11">
        <f>E16-F16</f>
        <v>-11505.333333333332</v>
      </c>
    </row>
    <row r="17" spans="1:8">
      <c r="A17" s="14" t="s">
        <v>64</v>
      </c>
      <c r="B17" s="15"/>
      <c r="C17" s="19" t="s">
        <v>65</v>
      </c>
      <c r="D17" s="9">
        <v>1000</v>
      </c>
      <c r="E17" s="9">
        <f t="shared" si="1"/>
        <v>416.66666666666663</v>
      </c>
      <c r="F17" s="9">
        <v>237</v>
      </c>
      <c r="G17" s="10">
        <f t="shared" si="2"/>
        <v>56.88000000000001</v>
      </c>
      <c r="H17" s="11">
        <f t="shared" si="0"/>
        <v>179.66666666666663</v>
      </c>
    </row>
    <row r="18" spans="1:8">
      <c r="A18" s="21" t="s">
        <v>19</v>
      </c>
      <c r="B18" s="22"/>
      <c r="C18" s="23">
        <v>225</v>
      </c>
      <c r="D18" s="24">
        <v>21000</v>
      </c>
      <c r="E18" s="9">
        <f t="shared" si="1"/>
        <v>8750</v>
      </c>
      <c r="F18" s="24">
        <v>0</v>
      </c>
      <c r="G18" s="10">
        <f t="shared" si="2"/>
        <v>0</v>
      </c>
      <c r="H18" s="11">
        <f>E18-F18</f>
        <v>8750</v>
      </c>
    </row>
    <row r="19" spans="1:8">
      <c r="A19" s="21" t="s">
        <v>20</v>
      </c>
      <c r="B19" s="22"/>
      <c r="C19" s="23">
        <v>226</v>
      </c>
      <c r="D19" s="24">
        <v>6700</v>
      </c>
      <c r="E19" s="9">
        <f t="shared" si="1"/>
        <v>2791.666666666667</v>
      </c>
      <c r="F19" s="24">
        <v>11724</v>
      </c>
      <c r="G19" s="10">
        <f t="shared" si="2"/>
        <v>419.96417910447758</v>
      </c>
      <c r="H19" s="11">
        <f t="shared" si="0"/>
        <v>-8932.3333333333321</v>
      </c>
    </row>
    <row r="20" spans="1:8">
      <c r="A20" s="21" t="s">
        <v>21</v>
      </c>
      <c r="B20" s="22"/>
      <c r="C20" s="18">
        <v>227</v>
      </c>
      <c r="D20" s="9">
        <v>3500</v>
      </c>
      <c r="E20" s="9">
        <f t="shared" si="1"/>
        <v>1458.3333333333335</v>
      </c>
      <c r="F20" s="9">
        <v>0</v>
      </c>
      <c r="G20" s="10">
        <f t="shared" si="2"/>
        <v>0</v>
      </c>
      <c r="H20" s="11">
        <f t="shared" si="0"/>
        <v>1458.3333333333335</v>
      </c>
    </row>
    <row r="21" spans="1:8">
      <c r="A21" s="77" t="s">
        <v>23</v>
      </c>
      <c r="B21" s="78"/>
      <c r="C21" s="25">
        <v>312</v>
      </c>
      <c r="D21" s="26">
        <v>0</v>
      </c>
      <c r="E21" s="9">
        <f t="shared" si="1"/>
        <v>0</v>
      </c>
      <c r="F21" s="26">
        <v>0</v>
      </c>
      <c r="G21" s="10"/>
      <c r="H21" s="11">
        <f t="shared" si="0"/>
        <v>0</v>
      </c>
    </row>
    <row r="22" spans="1:8" ht="12" customHeight="1">
      <c r="A22" s="108" t="s">
        <v>24</v>
      </c>
      <c r="B22" s="109"/>
      <c r="C22" s="25" t="s">
        <v>25</v>
      </c>
      <c r="D22" s="26">
        <v>74000</v>
      </c>
      <c r="E22" s="9">
        <f t="shared" si="1"/>
        <v>30833.333333333336</v>
      </c>
      <c r="F22" s="26">
        <v>16298</v>
      </c>
      <c r="G22" s="10">
        <f>SUM(F22/E22*100)</f>
        <v>52.858378378378376</v>
      </c>
      <c r="H22" s="11">
        <f t="shared" si="0"/>
        <v>14535.333333333336</v>
      </c>
    </row>
    <row r="23" spans="1:8">
      <c r="A23" s="6" t="s">
        <v>26</v>
      </c>
      <c r="B23" s="7"/>
      <c r="C23" s="25">
        <v>346</v>
      </c>
      <c r="D23" s="26">
        <v>37200</v>
      </c>
      <c r="E23" s="9">
        <f t="shared" si="1"/>
        <v>15500</v>
      </c>
      <c r="F23" s="26"/>
      <c r="G23" s="10">
        <f>F23/E23*100</f>
        <v>0</v>
      </c>
      <c r="H23" s="11">
        <f t="shared" si="0"/>
        <v>15500</v>
      </c>
    </row>
    <row r="24" spans="1:8" ht="12" customHeight="1">
      <c r="A24" s="108" t="s">
        <v>22</v>
      </c>
      <c r="B24" s="109"/>
      <c r="C24" s="25">
        <v>291</v>
      </c>
      <c r="D24" s="26">
        <v>22000</v>
      </c>
      <c r="E24" s="9">
        <f t="shared" si="1"/>
        <v>9166.6666666666661</v>
      </c>
      <c r="F24" s="26">
        <v>12147</v>
      </c>
      <c r="G24" s="10">
        <f>SUM(F24/E24*100)</f>
        <v>132.51272727272726</v>
      </c>
      <c r="H24" s="11">
        <f t="shared" si="0"/>
        <v>-2980.3333333333339</v>
      </c>
    </row>
    <row r="25" spans="1:8">
      <c r="A25" s="21" t="s">
        <v>27</v>
      </c>
      <c r="B25" s="22"/>
      <c r="C25" s="27" t="s">
        <v>28</v>
      </c>
      <c r="D25" s="28">
        <v>500</v>
      </c>
      <c r="E25" s="9">
        <f t="shared" si="1"/>
        <v>208.33333333333331</v>
      </c>
      <c r="F25" s="28"/>
      <c r="G25" s="10"/>
      <c r="H25" s="11">
        <f>E25-F25</f>
        <v>208.33333333333331</v>
      </c>
    </row>
    <row r="26" spans="1:8">
      <c r="A26" s="21" t="s">
        <v>29</v>
      </c>
      <c r="B26" s="22"/>
      <c r="C26" s="27" t="s">
        <v>30</v>
      </c>
      <c r="D26" s="28">
        <v>91100</v>
      </c>
      <c r="E26" s="9">
        <f t="shared" si="1"/>
        <v>37958.333333333336</v>
      </c>
      <c r="F26" s="28">
        <v>26248</v>
      </c>
      <c r="G26" s="10">
        <f>F26/E26*100</f>
        <v>69.149506037321615</v>
      </c>
      <c r="H26" s="11">
        <f t="shared" si="0"/>
        <v>11710.333333333336</v>
      </c>
    </row>
    <row r="27" spans="1:8">
      <c r="A27" s="110" t="s">
        <v>31</v>
      </c>
      <c r="B27" s="111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77" t="s">
        <v>33</v>
      </c>
      <c r="B28" s="78"/>
      <c r="C28" s="29" t="s">
        <v>34</v>
      </c>
      <c r="D28" s="9">
        <v>5000</v>
      </c>
      <c r="E28" s="9">
        <f t="shared" si="1"/>
        <v>2083.3333333333335</v>
      </c>
      <c r="F28" s="9"/>
      <c r="G28" s="10">
        <f>SUM(F28/E28*100)</f>
        <v>0</v>
      </c>
      <c r="H28" s="11">
        <f>E28-F28</f>
        <v>2083.3333333333335</v>
      </c>
    </row>
    <row r="29" spans="1:8">
      <c r="A29" s="77" t="s">
        <v>35</v>
      </c>
      <c r="B29" s="78"/>
      <c r="C29" s="29" t="s">
        <v>36</v>
      </c>
      <c r="D29" s="9">
        <v>236000</v>
      </c>
      <c r="E29" s="9">
        <f t="shared" si="1"/>
        <v>98333.333333333343</v>
      </c>
      <c r="F29" s="9">
        <v>97505</v>
      </c>
      <c r="G29" s="10">
        <f>SUM(F29/E29*100)</f>
        <v>99.157627118644058</v>
      </c>
      <c r="H29" s="11">
        <f>E29-F29</f>
        <v>828.33333333334303</v>
      </c>
    </row>
    <row r="30" spans="1:8">
      <c r="A30" s="77" t="s">
        <v>33</v>
      </c>
      <c r="B30" s="78"/>
      <c r="C30" s="29" t="s">
        <v>37</v>
      </c>
      <c r="D30" s="9">
        <v>37500</v>
      </c>
      <c r="E30" s="9">
        <f t="shared" si="1"/>
        <v>15625</v>
      </c>
      <c r="F30" s="9"/>
      <c r="G30" s="10">
        <f>SUM(F30/E30*100)</f>
        <v>0</v>
      </c>
      <c r="H30" s="11">
        <f>E30-F30</f>
        <v>15625</v>
      </c>
    </row>
    <row r="31" spans="1:8">
      <c r="A31" s="77" t="s">
        <v>38</v>
      </c>
      <c r="B31" s="78"/>
      <c r="C31" s="29" t="s">
        <v>39</v>
      </c>
      <c r="D31" s="9">
        <v>755060</v>
      </c>
      <c r="E31" s="9">
        <f t="shared" si="1"/>
        <v>314608.33333333331</v>
      </c>
      <c r="F31" s="9">
        <v>82433</v>
      </c>
      <c r="G31" s="10">
        <f>SUM(F31/E31*100)</f>
        <v>26.201785288586336</v>
      </c>
      <c r="H31" s="11">
        <f t="shared" si="0"/>
        <v>232175.33333333331</v>
      </c>
    </row>
    <row r="32" spans="1:8">
      <c r="A32" s="77" t="s">
        <v>40</v>
      </c>
      <c r="B32" s="78"/>
      <c r="C32" s="29" t="s">
        <v>41</v>
      </c>
      <c r="D32" s="9">
        <v>400000</v>
      </c>
      <c r="E32" s="9">
        <f t="shared" si="1"/>
        <v>166666.66666666669</v>
      </c>
      <c r="F32" s="9"/>
      <c r="G32" s="10">
        <f>SUM(F32/E32*100)</f>
        <v>0</v>
      </c>
      <c r="H32" s="11">
        <f t="shared" si="0"/>
        <v>166666.66666666669</v>
      </c>
    </row>
    <row r="33" spans="1:8" ht="12.75" customHeight="1">
      <c r="A33" s="75" t="s">
        <v>42</v>
      </c>
      <c r="B33" s="76"/>
      <c r="C33" s="23"/>
      <c r="D33" s="28">
        <f>SUM(D9:D32)</f>
        <v>2814160</v>
      </c>
      <c r="E33" s="9">
        <f t="shared" si="1"/>
        <v>1172566.6666666667</v>
      </c>
      <c r="F33" s="28">
        <f>SUM(F9:F32)</f>
        <v>716247</v>
      </c>
      <c r="G33" s="10">
        <f>F33/E33*100</f>
        <v>61.083691048128031</v>
      </c>
      <c r="H33" s="11">
        <f t="shared" si="0"/>
        <v>456319.66666666674</v>
      </c>
    </row>
    <row r="34" spans="1:8">
      <c r="A34" s="72" t="s">
        <v>43</v>
      </c>
      <c r="B34" s="73"/>
      <c r="C34" s="8"/>
      <c r="D34" s="34">
        <v>646900</v>
      </c>
      <c r="E34" s="9">
        <f t="shared" si="1"/>
        <v>269541.66666666669</v>
      </c>
      <c r="F34" s="34">
        <v>260713</v>
      </c>
      <c r="G34" s="10">
        <f>F34/E34*100</f>
        <v>96.72456330190137</v>
      </c>
      <c r="H34" s="11">
        <f t="shared" si="0"/>
        <v>8828.6666666666861</v>
      </c>
    </row>
    <row r="35" spans="1:8">
      <c r="A35" s="102" t="s">
        <v>44</v>
      </c>
      <c r="B35" s="103"/>
      <c r="C35" s="35"/>
      <c r="D35" s="36">
        <v>642100</v>
      </c>
      <c r="E35" s="9">
        <f t="shared" si="1"/>
        <v>267541.66666666669</v>
      </c>
      <c r="F35" s="36">
        <v>249350</v>
      </c>
      <c r="G35" s="10">
        <f>F35/E35*100</f>
        <v>93.200436069148097</v>
      </c>
      <c r="H35" s="37">
        <f t="shared" si="0"/>
        <v>18191.666666666686</v>
      </c>
    </row>
    <row r="37" spans="1:8" ht="27" customHeight="1">
      <c r="A37" s="106" t="s">
        <v>45</v>
      </c>
      <c r="B37" s="107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978800</v>
      </c>
      <c r="D38" s="34">
        <f>SUM(C38/12*5)</f>
        <v>407833.33333333337</v>
      </c>
      <c r="E38" s="28">
        <v>407833</v>
      </c>
      <c r="F38" s="28">
        <f t="shared" ref="F38:F43" si="4">SUM(E38/D38*100)</f>
        <v>99.999918267266025</v>
      </c>
      <c r="G38" s="40">
        <f>E38-D38</f>
        <v>-0.33333333337213844</v>
      </c>
      <c r="H38" s="41"/>
    </row>
    <row r="39" spans="1:8" ht="12.75" customHeight="1">
      <c r="A39" s="102" t="s">
        <v>50</v>
      </c>
      <c r="B39" s="103"/>
      <c r="C39" s="28">
        <v>0</v>
      </c>
      <c r="D39" s="34">
        <f t="shared" ref="D39:D53" si="5">SUM(C39/12*5)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102" t="s">
        <v>51</v>
      </c>
      <c r="B40" s="103"/>
      <c r="C40" s="28">
        <v>91100</v>
      </c>
      <c r="D40" s="34">
        <f t="shared" si="5"/>
        <v>37958.333333333336</v>
      </c>
      <c r="E40" s="28">
        <v>45550</v>
      </c>
      <c r="F40" s="28">
        <f t="shared" si="4"/>
        <v>120</v>
      </c>
      <c r="G40" s="40">
        <f t="shared" ref="G40:G55" si="6">SUM(E40-D40)</f>
        <v>7591.6666666666642</v>
      </c>
      <c r="H40" s="41"/>
    </row>
    <row r="41" spans="1:8" ht="12.75" customHeight="1">
      <c r="A41" s="102" t="s">
        <v>52</v>
      </c>
      <c r="B41" s="103"/>
      <c r="C41" s="28">
        <v>236000</v>
      </c>
      <c r="D41" s="34">
        <f t="shared" si="5"/>
        <v>98333.333333333343</v>
      </c>
      <c r="E41" s="28">
        <v>100000</v>
      </c>
      <c r="F41" s="28">
        <f t="shared" si="4"/>
        <v>101.69491525423729</v>
      </c>
      <c r="G41" s="40">
        <f>SUM(E41-D41)</f>
        <v>1666.666666666657</v>
      </c>
      <c r="H41" s="41"/>
    </row>
    <row r="42" spans="1:8" ht="12.75" customHeight="1">
      <c r="A42" s="102" t="s">
        <v>53</v>
      </c>
      <c r="B42" s="103"/>
      <c r="C42" s="28">
        <v>700000</v>
      </c>
      <c r="D42" s="34">
        <f t="shared" si="5"/>
        <v>291666.66666666669</v>
      </c>
      <c r="E42" s="28">
        <v>350000</v>
      </c>
      <c r="F42" s="28">
        <f t="shared" si="4"/>
        <v>120</v>
      </c>
      <c r="G42" s="40">
        <f t="shared" si="6"/>
        <v>58333.333333333314</v>
      </c>
      <c r="H42" s="41"/>
    </row>
    <row r="43" spans="1:8" ht="12.75" customHeight="1">
      <c r="A43" s="102" t="s">
        <v>78</v>
      </c>
      <c r="B43" s="103"/>
      <c r="C43" s="28">
        <v>335060</v>
      </c>
      <c r="D43" s="34">
        <f t="shared" si="5"/>
        <v>139608.33333333334</v>
      </c>
      <c r="E43" s="28">
        <v>0</v>
      </c>
      <c r="F43" s="28">
        <f t="shared" si="4"/>
        <v>0</v>
      </c>
      <c r="G43" s="40">
        <f>SUM(E43-D43)</f>
        <v>-139608.33333333334</v>
      </c>
      <c r="H43" s="41"/>
    </row>
    <row r="44" spans="1:8" ht="12.75" customHeight="1">
      <c r="A44" s="102" t="s">
        <v>55</v>
      </c>
      <c r="B44" s="103"/>
      <c r="C44" s="28">
        <v>0</v>
      </c>
      <c r="D44" s="34">
        <f t="shared" si="5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>
      <c r="A45" s="102"/>
      <c r="B45" s="103"/>
      <c r="C45" s="28">
        <v>0</v>
      </c>
      <c r="D45" s="34">
        <f t="shared" si="5"/>
        <v>0</v>
      </c>
      <c r="E45" s="28">
        <v>0</v>
      </c>
      <c r="F45" s="28"/>
      <c r="G45" s="40">
        <f>SUM(E45-D45)</f>
        <v>0</v>
      </c>
      <c r="H45" s="41"/>
    </row>
    <row r="46" spans="1:8">
      <c r="A46" s="72" t="s">
        <v>56</v>
      </c>
      <c r="B46" s="42"/>
      <c r="C46" s="34">
        <v>9000</v>
      </c>
      <c r="D46" s="34">
        <f t="shared" si="5"/>
        <v>3750</v>
      </c>
      <c r="E46" s="34">
        <v>21</v>
      </c>
      <c r="F46" s="28">
        <f>E46/D46*100</f>
        <v>0.55999999999999994</v>
      </c>
      <c r="G46" s="40">
        <f t="shared" si="6"/>
        <v>-3729</v>
      </c>
      <c r="H46" s="40"/>
    </row>
    <row r="47" spans="1:8" ht="12.75" customHeight="1">
      <c r="A47" s="43" t="s">
        <v>57</v>
      </c>
      <c r="B47" s="43"/>
      <c r="C47" s="34">
        <v>0</v>
      </c>
      <c r="D47" s="34">
        <f t="shared" si="5"/>
        <v>0</v>
      </c>
      <c r="E47" s="34">
        <v>0</v>
      </c>
      <c r="F47" s="28"/>
      <c r="G47" s="40">
        <f t="shared" si="6"/>
        <v>0</v>
      </c>
      <c r="H47" s="40"/>
    </row>
    <row r="48" spans="1:8" ht="12.75" customHeight="1">
      <c r="A48" s="102" t="s">
        <v>58</v>
      </c>
      <c r="B48" s="103"/>
      <c r="C48" s="34">
        <v>12600</v>
      </c>
      <c r="D48" s="34">
        <f t="shared" si="5"/>
        <v>5250</v>
      </c>
      <c r="E48" s="34">
        <v>2414</v>
      </c>
      <c r="F48" s="28">
        <f>E48/D48*100</f>
        <v>45.980952380952381</v>
      </c>
      <c r="G48" s="40">
        <f t="shared" si="6"/>
        <v>-2836</v>
      </c>
      <c r="H48" s="40"/>
    </row>
    <row r="49" spans="1:8">
      <c r="A49" s="102" t="s">
        <v>59</v>
      </c>
      <c r="B49" s="103"/>
      <c r="C49" s="34">
        <v>108100</v>
      </c>
      <c r="D49" s="34">
        <f t="shared" si="5"/>
        <v>45041.666666666672</v>
      </c>
      <c r="E49" s="34">
        <v>13805</v>
      </c>
      <c r="F49" s="28">
        <f>SUM(E49/D49*100)</f>
        <v>30.649398704902865</v>
      </c>
      <c r="G49" s="40">
        <f t="shared" si="6"/>
        <v>-31236.666666666672</v>
      </c>
      <c r="H49" s="40"/>
    </row>
    <row r="50" spans="1:8" ht="12.75" customHeight="1">
      <c r="A50" s="102" t="s">
        <v>60</v>
      </c>
      <c r="B50" s="103"/>
      <c r="C50" s="34">
        <v>206900</v>
      </c>
      <c r="D50" s="34">
        <f t="shared" si="5"/>
        <v>86208.333333333343</v>
      </c>
      <c r="E50" s="34">
        <v>19841</v>
      </c>
      <c r="F50" s="28">
        <f>SUM(E50/D50*100)</f>
        <v>23.015176413726437</v>
      </c>
      <c r="G50" s="40">
        <f t="shared" si="6"/>
        <v>-66367.333333333343</v>
      </c>
      <c r="H50" s="40"/>
    </row>
    <row r="51" spans="1:8" ht="12.75" customHeight="1">
      <c r="A51" s="102" t="s">
        <v>61</v>
      </c>
      <c r="B51" s="103"/>
      <c r="C51" s="34">
        <v>1600</v>
      </c>
      <c r="D51" s="34">
        <f t="shared" si="5"/>
        <v>666.66666666666674</v>
      </c>
      <c r="E51" s="34">
        <v>0</v>
      </c>
      <c r="F51" s="28"/>
      <c r="G51" s="40">
        <f t="shared" si="6"/>
        <v>-666.66666666666674</v>
      </c>
      <c r="H51" s="40"/>
    </row>
    <row r="52" spans="1:8" ht="12.75" customHeight="1">
      <c r="A52" s="102" t="s">
        <v>71</v>
      </c>
      <c r="B52" s="103"/>
      <c r="C52" s="34">
        <v>35000</v>
      </c>
      <c r="D52" s="34">
        <f t="shared" si="5"/>
        <v>14583.333333333332</v>
      </c>
      <c r="E52" s="34">
        <v>0</v>
      </c>
      <c r="F52" s="34"/>
      <c r="G52" s="40">
        <f t="shared" ref="G52" si="7">SUM(E52-D52)</f>
        <v>-14583.333333333332</v>
      </c>
      <c r="H52" s="40"/>
    </row>
    <row r="53" spans="1:8" ht="12.75" customHeight="1">
      <c r="A53" s="102" t="s">
        <v>72</v>
      </c>
      <c r="B53" s="103"/>
      <c r="C53" s="34">
        <v>100000</v>
      </c>
      <c r="D53" s="34">
        <f t="shared" si="5"/>
        <v>41666.666666666672</v>
      </c>
      <c r="E53" s="34">
        <v>0</v>
      </c>
      <c r="F53" s="34"/>
      <c r="G53" s="40">
        <f t="shared" si="6"/>
        <v>-41666.666666666672</v>
      </c>
      <c r="H53" s="40"/>
    </row>
    <row r="54" spans="1:8">
      <c r="A54" s="102" t="s">
        <v>62</v>
      </c>
      <c r="B54" s="103"/>
      <c r="C54" s="34">
        <f>SUM(C46:C53)</f>
        <v>473200</v>
      </c>
      <c r="D54" s="34">
        <f>SUM(D46:D53)</f>
        <v>197166.66666666669</v>
      </c>
      <c r="E54" s="34">
        <f>SUM(E46:E53)</f>
        <v>36081</v>
      </c>
      <c r="F54" s="44">
        <f>SUM(E54/D54*100)</f>
        <v>18.299746407438715</v>
      </c>
      <c r="G54" s="40">
        <f t="shared" si="6"/>
        <v>-161085.66666666669</v>
      </c>
      <c r="H54" s="40"/>
    </row>
    <row r="55" spans="1:8">
      <c r="A55" s="45" t="s">
        <v>63</v>
      </c>
      <c r="B55" s="46"/>
      <c r="C55" s="34">
        <f>SUM(C38,C54,C40,C41,C42,C43,C39,C45,C44)</f>
        <v>2814160</v>
      </c>
      <c r="D55" s="34">
        <f>SUM(D38+D39+D40+D41+D42+D54+D43+D44+D45)</f>
        <v>1172566.6666666667</v>
      </c>
      <c r="E55" s="34">
        <f>SUM(E38+E39+E40+E41+E42+E54+E43+E44+E45)</f>
        <v>939464</v>
      </c>
      <c r="F55" s="34">
        <f>E55/D55*100</f>
        <v>80.120305881684047</v>
      </c>
      <c r="G55" s="40">
        <f t="shared" si="6"/>
        <v>-233102.66666666674</v>
      </c>
      <c r="H55" s="40"/>
    </row>
    <row r="57" spans="1:8" ht="21" customHeight="1">
      <c r="E57" s="101"/>
      <c r="F57" s="101"/>
      <c r="G57" s="101"/>
    </row>
    <row r="58" spans="1:8" ht="12.75" customHeight="1"/>
    <row r="59" spans="1:8">
      <c r="E59" s="101"/>
      <c r="F59" s="101"/>
    </row>
    <row r="60" spans="1:8" ht="12.75" customHeight="1"/>
    <row r="61" spans="1:8" ht="12.75" customHeight="1"/>
  </sheetData>
  <mergeCells count="25">
    <mergeCell ref="E59:F59"/>
    <mergeCell ref="A50:B50"/>
    <mergeCell ref="A51:B51"/>
    <mergeCell ref="A52:B52"/>
    <mergeCell ref="A53:B53"/>
    <mergeCell ref="A54:B54"/>
    <mergeCell ref="E57:G57"/>
    <mergeCell ref="A49:B49"/>
    <mergeCell ref="A27:B27"/>
    <mergeCell ref="A35:B35"/>
    <mergeCell ref="A37:B37"/>
    <mergeCell ref="A39:B39"/>
    <mergeCell ref="A40:B40"/>
    <mergeCell ref="A41:B41"/>
    <mergeCell ref="A42:B42"/>
    <mergeCell ref="A43:B43"/>
    <mergeCell ref="A44:B44"/>
    <mergeCell ref="A45:B45"/>
    <mergeCell ref="A48:B48"/>
    <mergeCell ref="A24:B24"/>
    <mergeCell ref="B4:H4"/>
    <mergeCell ref="B5:F5"/>
    <mergeCell ref="C6:F6"/>
    <mergeCell ref="A8:B8"/>
    <mergeCell ref="A22:B22"/>
  </mergeCells>
  <pageMargins left="0.74803149606299213" right="0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6"/>
  <sheetViews>
    <sheetView workbookViewId="0">
      <selection activeCell="C63" sqref="C63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04" t="s">
        <v>1</v>
      </c>
      <c r="C4" s="104"/>
      <c r="D4" s="104"/>
      <c r="E4" s="104"/>
      <c r="F4" s="104"/>
      <c r="G4" s="104"/>
      <c r="H4" s="104"/>
    </row>
    <row r="5" spans="1:14">
      <c r="B5" s="104" t="s">
        <v>2</v>
      </c>
      <c r="C5" s="104"/>
      <c r="D5" s="104"/>
      <c r="E5" s="104"/>
      <c r="F5" s="104"/>
    </row>
    <row r="6" spans="1:14">
      <c r="C6" s="105" t="s">
        <v>83</v>
      </c>
      <c r="D6" s="105"/>
      <c r="E6" s="105"/>
      <c r="F6" s="105"/>
    </row>
    <row r="7" spans="1:14">
      <c r="A7" s="2"/>
      <c r="B7" s="2"/>
    </row>
    <row r="8" spans="1:14" ht="45.75" customHeight="1">
      <c r="A8" s="106" t="s">
        <v>3</v>
      </c>
      <c r="B8" s="107"/>
      <c r="C8" s="81" t="s">
        <v>4</v>
      </c>
      <c r="D8" s="4" t="s">
        <v>67</v>
      </c>
      <c r="E8" s="4" t="s">
        <v>84</v>
      </c>
      <c r="F8" s="4" t="s">
        <v>75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768200</v>
      </c>
      <c r="E9" s="9">
        <f>SUM(D9/12*6)</f>
        <v>384100</v>
      </c>
      <c r="F9" s="9">
        <v>334341</v>
      </c>
      <c r="G9" s="10">
        <f>F9/E9*100</f>
        <v>87.045300702941944</v>
      </c>
      <c r="H9" s="11">
        <f t="shared" ref="H9:H35" si="0">E9-F9</f>
        <v>49759</v>
      </c>
    </row>
    <row r="10" spans="1:14">
      <c r="A10" s="84" t="s">
        <v>8</v>
      </c>
      <c r="B10" s="85"/>
      <c r="C10" s="8">
        <v>213</v>
      </c>
      <c r="D10" s="9">
        <v>230000</v>
      </c>
      <c r="E10" s="9">
        <f t="shared" ref="E10:E35" si="1">SUM(D10/12*6)</f>
        <v>115000</v>
      </c>
      <c r="F10" s="9">
        <v>144517</v>
      </c>
      <c r="G10" s="10">
        <f>F10/E10*100</f>
        <v>125.66695652173914</v>
      </c>
      <c r="H10" s="11">
        <f t="shared" si="0"/>
        <v>-29517</v>
      </c>
    </row>
    <row r="11" spans="1:14">
      <c r="A11" s="84" t="s">
        <v>9</v>
      </c>
      <c r="B11" s="85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42000</v>
      </c>
      <c r="E12" s="9">
        <f t="shared" si="1"/>
        <v>21000</v>
      </c>
      <c r="F12" s="17">
        <v>14721</v>
      </c>
      <c r="G12" s="10">
        <f>F12/E12*100</f>
        <v>70.099999999999994</v>
      </c>
      <c r="H12" s="11">
        <f t="shared" si="0"/>
        <v>6279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1050</v>
      </c>
      <c r="F14" s="9">
        <v>250</v>
      </c>
      <c r="G14" s="20"/>
      <c r="H14" s="11">
        <f>E14-F14</f>
        <v>800</v>
      </c>
    </row>
    <row r="15" spans="1:14">
      <c r="A15" s="14" t="s">
        <v>17</v>
      </c>
      <c r="B15" s="15"/>
      <c r="C15" s="19" t="s">
        <v>18</v>
      </c>
      <c r="D15" s="9">
        <v>53300</v>
      </c>
      <c r="E15" s="9">
        <f t="shared" si="1"/>
        <v>26650</v>
      </c>
      <c r="F15" s="9">
        <v>31000</v>
      </c>
      <c r="G15" s="10">
        <f t="shared" ref="G15:G20" si="2">F15/E15*100</f>
        <v>116.32270168855534</v>
      </c>
      <c r="H15" s="11">
        <f t="shared" ref="H15" si="3">E15-F15</f>
        <v>-4350</v>
      </c>
    </row>
    <row r="16" spans="1:14">
      <c r="A16" s="84" t="s">
        <v>15</v>
      </c>
      <c r="B16" s="85"/>
      <c r="C16" s="19" t="s">
        <v>16</v>
      </c>
      <c r="D16" s="9">
        <v>28000</v>
      </c>
      <c r="E16" s="9">
        <f t="shared" si="1"/>
        <v>14000</v>
      </c>
      <c r="F16" s="9">
        <v>23172</v>
      </c>
      <c r="G16" s="10">
        <f t="shared" si="2"/>
        <v>165.51428571428573</v>
      </c>
      <c r="H16" s="11">
        <f>E16-F16</f>
        <v>-9172</v>
      </c>
    </row>
    <row r="17" spans="1:8">
      <c r="A17" s="14" t="s">
        <v>64</v>
      </c>
      <c r="B17" s="15"/>
      <c r="C17" s="19" t="s">
        <v>65</v>
      </c>
      <c r="D17" s="9">
        <v>1000</v>
      </c>
      <c r="E17" s="9">
        <f t="shared" si="1"/>
        <v>500</v>
      </c>
      <c r="F17" s="9">
        <v>297</v>
      </c>
      <c r="G17" s="10">
        <f t="shared" si="2"/>
        <v>59.4</v>
      </c>
      <c r="H17" s="11">
        <f t="shared" si="0"/>
        <v>203</v>
      </c>
    </row>
    <row r="18" spans="1:8">
      <c r="A18" s="21" t="s">
        <v>19</v>
      </c>
      <c r="B18" s="22"/>
      <c r="C18" s="23">
        <v>225</v>
      </c>
      <c r="D18" s="24">
        <v>21000</v>
      </c>
      <c r="E18" s="9">
        <f t="shared" si="1"/>
        <v>10500</v>
      </c>
      <c r="F18" s="24">
        <v>1250</v>
      </c>
      <c r="G18" s="10">
        <f t="shared" si="2"/>
        <v>11.904761904761903</v>
      </c>
      <c r="H18" s="11">
        <f>E18-F18</f>
        <v>9250</v>
      </c>
    </row>
    <row r="19" spans="1:8">
      <c r="A19" s="21" t="s">
        <v>20</v>
      </c>
      <c r="B19" s="22"/>
      <c r="C19" s="23">
        <v>226</v>
      </c>
      <c r="D19" s="24">
        <v>6700</v>
      </c>
      <c r="E19" s="9">
        <f t="shared" si="1"/>
        <v>3350</v>
      </c>
      <c r="F19" s="24">
        <v>18376</v>
      </c>
      <c r="G19" s="10">
        <f t="shared" si="2"/>
        <v>548.53731343283584</v>
      </c>
      <c r="H19" s="11">
        <f t="shared" si="0"/>
        <v>-15026</v>
      </c>
    </row>
    <row r="20" spans="1:8">
      <c r="A20" s="21" t="s">
        <v>21</v>
      </c>
      <c r="B20" s="22"/>
      <c r="C20" s="18">
        <v>227</v>
      </c>
      <c r="D20" s="9">
        <v>3500</v>
      </c>
      <c r="E20" s="9">
        <f t="shared" si="1"/>
        <v>1750</v>
      </c>
      <c r="F20" s="9">
        <v>0</v>
      </c>
      <c r="G20" s="10">
        <f t="shared" si="2"/>
        <v>0</v>
      </c>
      <c r="H20" s="11">
        <f t="shared" si="0"/>
        <v>1750</v>
      </c>
    </row>
    <row r="21" spans="1:8">
      <c r="A21" s="84" t="s">
        <v>23</v>
      </c>
      <c r="B21" s="85"/>
      <c r="C21" s="25">
        <v>312</v>
      </c>
      <c r="D21" s="26">
        <v>0</v>
      </c>
      <c r="E21" s="9">
        <f t="shared" si="1"/>
        <v>0</v>
      </c>
      <c r="F21" s="26">
        <v>0</v>
      </c>
      <c r="G21" s="10"/>
      <c r="H21" s="11">
        <f t="shared" si="0"/>
        <v>0</v>
      </c>
    </row>
    <row r="22" spans="1:8" ht="12" customHeight="1">
      <c r="A22" s="108" t="s">
        <v>24</v>
      </c>
      <c r="B22" s="109"/>
      <c r="C22" s="25" t="s">
        <v>25</v>
      </c>
      <c r="D22" s="26">
        <v>74000</v>
      </c>
      <c r="E22" s="9">
        <f t="shared" si="1"/>
        <v>37000</v>
      </c>
      <c r="F22" s="26">
        <v>25636</v>
      </c>
      <c r="G22" s="10">
        <f>SUM(F22/E22*100)</f>
        <v>69.286486486486481</v>
      </c>
      <c r="H22" s="11">
        <f t="shared" si="0"/>
        <v>11364</v>
      </c>
    </row>
    <row r="23" spans="1:8">
      <c r="A23" s="6" t="s">
        <v>26</v>
      </c>
      <c r="B23" s="7"/>
      <c r="C23" s="25">
        <v>346</v>
      </c>
      <c r="D23" s="26">
        <v>37200</v>
      </c>
      <c r="E23" s="9">
        <f t="shared" si="1"/>
        <v>18600</v>
      </c>
      <c r="F23" s="26">
        <v>10200</v>
      </c>
      <c r="G23" s="10">
        <f>F23/E23*100</f>
        <v>54.838709677419352</v>
      </c>
      <c r="H23" s="11">
        <f t="shared" si="0"/>
        <v>8400</v>
      </c>
    </row>
    <row r="24" spans="1:8" ht="12" customHeight="1">
      <c r="A24" s="108" t="s">
        <v>22</v>
      </c>
      <c r="B24" s="109"/>
      <c r="C24" s="25">
        <v>291</v>
      </c>
      <c r="D24" s="26">
        <v>22000</v>
      </c>
      <c r="E24" s="9">
        <f t="shared" si="1"/>
        <v>11000</v>
      </c>
      <c r="F24" s="26">
        <v>12147</v>
      </c>
      <c r="G24" s="10">
        <f>SUM(F24/E24*100)</f>
        <v>110.42727272727274</v>
      </c>
      <c r="H24" s="11">
        <f t="shared" si="0"/>
        <v>-1147</v>
      </c>
    </row>
    <row r="25" spans="1:8">
      <c r="A25" s="21" t="s">
        <v>27</v>
      </c>
      <c r="B25" s="22"/>
      <c r="C25" s="27" t="s">
        <v>28</v>
      </c>
      <c r="D25" s="28">
        <v>500</v>
      </c>
      <c r="E25" s="9">
        <f t="shared" si="1"/>
        <v>250</v>
      </c>
      <c r="F25" s="28"/>
      <c r="G25" s="10"/>
      <c r="H25" s="11">
        <f>E25-F25</f>
        <v>250</v>
      </c>
    </row>
    <row r="26" spans="1:8">
      <c r="A26" s="21" t="s">
        <v>29</v>
      </c>
      <c r="B26" s="22"/>
      <c r="C26" s="27" t="s">
        <v>30</v>
      </c>
      <c r="D26" s="28">
        <v>91100</v>
      </c>
      <c r="E26" s="9">
        <f t="shared" si="1"/>
        <v>45550</v>
      </c>
      <c r="F26" s="28">
        <v>39372</v>
      </c>
      <c r="G26" s="10">
        <f>F26/E26*100</f>
        <v>86.436882546652029</v>
      </c>
      <c r="H26" s="11">
        <f t="shared" si="0"/>
        <v>6178</v>
      </c>
    </row>
    <row r="27" spans="1:8">
      <c r="A27" s="110" t="s">
        <v>31</v>
      </c>
      <c r="B27" s="111"/>
      <c r="C27" s="27" t="s">
        <v>32</v>
      </c>
      <c r="D27" s="28">
        <v>10500</v>
      </c>
      <c r="E27" s="9">
        <f t="shared" si="1"/>
        <v>5250</v>
      </c>
      <c r="F27" s="28"/>
      <c r="G27" s="10">
        <v>0</v>
      </c>
      <c r="H27" s="11">
        <f t="shared" si="0"/>
        <v>5250</v>
      </c>
    </row>
    <row r="28" spans="1:8">
      <c r="A28" s="84" t="s">
        <v>33</v>
      </c>
      <c r="B28" s="85"/>
      <c r="C28" s="29" t="s">
        <v>34</v>
      </c>
      <c r="D28" s="9">
        <v>5000</v>
      </c>
      <c r="E28" s="9">
        <f t="shared" si="1"/>
        <v>2500</v>
      </c>
      <c r="F28" s="9"/>
      <c r="G28" s="10">
        <f>SUM(F28/E28*100)</f>
        <v>0</v>
      </c>
      <c r="H28" s="11">
        <f>E28-F28</f>
        <v>2500</v>
      </c>
    </row>
    <row r="29" spans="1:8">
      <c r="A29" s="84" t="s">
        <v>35</v>
      </c>
      <c r="B29" s="85"/>
      <c r="C29" s="29" t="s">
        <v>36</v>
      </c>
      <c r="D29" s="9">
        <v>236000</v>
      </c>
      <c r="E29" s="9">
        <f t="shared" si="1"/>
        <v>118000</v>
      </c>
      <c r="F29" s="9">
        <v>97505</v>
      </c>
      <c r="G29" s="10">
        <f>SUM(F29/E29*100)</f>
        <v>82.631355932203391</v>
      </c>
      <c r="H29" s="11">
        <f>E29-F29</f>
        <v>20495</v>
      </c>
    </row>
    <row r="30" spans="1:8">
      <c r="A30" s="84" t="s">
        <v>33</v>
      </c>
      <c r="B30" s="85"/>
      <c r="C30" s="29" t="s">
        <v>37</v>
      </c>
      <c r="D30" s="9">
        <v>57500</v>
      </c>
      <c r="E30" s="9">
        <f t="shared" si="1"/>
        <v>28750</v>
      </c>
      <c r="F30" s="9"/>
      <c r="G30" s="10">
        <f>SUM(F30/E30*100)</f>
        <v>0</v>
      </c>
      <c r="H30" s="11">
        <f>E30-F30</f>
        <v>28750</v>
      </c>
    </row>
    <row r="31" spans="1:8">
      <c r="A31" s="84" t="s">
        <v>38</v>
      </c>
      <c r="B31" s="85"/>
      <c r="C31" s="29" t="s">
        <v>39</v>
      </c>
      <c r="D31" s="9">
        <v>389500</v>
      </c>
      <c r="E31" s="9">
        <f t="shared" si="1"/>
        <v>194750</v>
      </c>
      <c r="F31" s="9">
        <v>119996</v>
      </c>
      <c r="G31" s="10">
        <f>SUM(F31/E31*100)</f>
        <v>61.615404364569962</v>
      </c>
      <c r="H31" s="11">
        <f t="shared" si="0"/>
        <v>74754</v>
      </c>
    </row>
    <row r="32" spans="1:8">
      <c r="A32" s="84" t="s">
        <v>40</v>
      </c>
      <c r="B32" s="85"/>
      <c r="C32" s="29" t="s">
        <v>41</v>
      </c>
      <c r="D32" s="9">
        <v>400000</v>
      </c>
      <c r="E32" s="9">
        <f t="shared" si="1"/>
        <v>200000</v>
      </c>
      <c r="F32" s="9"/>
      <c r="G32" s="10">
        <f>SUM(F32/E32*100)</f>
        <v>0</v>
      </c>
      <c r="H32" s="11">
        <f t="shared" si="0"/>
        <v>200000</v>
      </c>
    </row>
    <row r="33" spans="1:8" ht="12.75" customHeight="1">
      <c r="A33" s="82" t="s">
        <v>42</v>
      </c>
      <c r="B33" s="83"/>
      <c r="C33" s="23"/>
      <c r="D33" s="28">
        <f>SUM(D9:D32)</f>
        <v>2479100</v>
      </c>
      <c r="E33" s="9">
        <f t="shared" si="1"/>
        <v>1239550</v>
      </c>
      <c r="F33" s="28">
        <f>SUM(F9:F32)</f>
        <v>872780</v>
      </c>
      <c r="G33" s="10">
        <f>F33/E33*100</f>
        <v>70.411036263160014</v>
      </c>
      <c r="H33" s="11">
        <f t="shared" si="0"/>
        <v>366770</v>
      </c>
    </row>
    <row r="34" spans="1:8">
      <c r="A34" s="79" t="s">
        <v>43</v>
      </c>
      <c r="B34" s="80"/>
      <c r="C34" s="8"/>
      <c r="D34" s="34">
        <v>646900</v>
      </c>
      <c r="E34" s="9">
        <f t="shared" si="1"/>
        <v>323450</v>
      </c>
      <c r="F34" s="34">
        <v>309366</v>
      </c>
      <c r="G34" s="10">
        <f>F34/E34*100</f>
        <v>95.645694852372856</v>
      </c>
      <c r="H34" s="11">
        <f t="shared" si="0"/>
        <v>14084</v>
      </c>
    </row>
    <row r="35" spans="1:8">
      <c r="A35" s="102" t="s">
        <v>44</v>
      </c>
      <c r="B35" s="103"/>
      <c r="C35" s="35"/>
      <c r="D35" s="36">
        <v>642100</v>
      </c>
      <c r="E35" s="9">
        <f t="shared" si="1"/>
        <v>321050</v>
      </c>
      <c r="F35" s="36">
        <v>306540</v>
      </c>
      <c r="G35" s="10">
        <f>F35/E35*100</f>
        <v>95.480454757825882</v>
      </c>
      <c r="H35" s="37">
        <f t="shared" si="0"/>
        <v>14510</v>
      </c>
    </row>
    <row r="37" spans="1:8" ht="27" customHeight="1">
      <c r="A37" s="106" t="s">
        <v>45</v>
      </c>
      <c r="B37" s="107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978800</v>
      </c>
      <c r="D38" s="34">
        <f>SUM(C38/12*6)</f>
        <v>489400</v>
      </c>
      <c r="E38" s="28">
        <v>489400</v>
      </c>
      <c r="F38" s="28">
        <f t="shared" ref="F38:F42" si="4">SUM(E38/D38*100)</f>
        <v>100</v>
      </c>
      <c r="G38" s="40">
        <f>E38-D38</f>
        <v>0</v>
      </c>
      <c r="H38" s="41"/>
    </row>
    <row r="39" spans="1:8" ht="12.75" customHeight="1">
      <c r="A39" s="102" t="s">
        <v>50</v>
      </c>
      <c r="B39" s="103"/>
      <c r="C39" s="28">
        <v>0</v>
      </c>
      <c r="D39" s="34">
        <f t="shared" ref="D39:D53" si="5">SUM(C39/12*6)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102" t="s">
        <v>51</v>
      </c>
      <c r="B40" s="103"/>
      <c r="C40" s="28">
        <v>91100</v>
      </c>
      <c r="D40" s="34">
        <f t="shared" si="5"/>
        <v>45550</v>
      </c>
      <c r="E40" s="28">
        <v>45550</v>
      </c>
      <c r="F40" s="28">
        <f t="shared" si="4"/>
        <v>100</v>
      </c>
      <c r="G40" s="40">
        <f t="shared" ref="G40:G55" si="6">SUM(E40-D40)</f>
        <v>0</v>
      </c>
      <c r="H40" s="41"/>
    </row>
    <row r="41" spans="1:8" ht="12.75" customHeight="1">
      <c r="A41" s="102" t="s">
        <v>52</v>
      </c>
      <c r="B41" s="103"/>
      <c r="C41" s="28">
        <v>236000</v>
      </c>
      <c r="D41" s="34">
        <f t="shared" si="5"/>
        <v>118000</v>
      </c>
      <c r="E41" s="28">
        <v>100000</v>
      </c>
      <c r="F41" s="28">
        <f t="shared" si="4"/>
        <v>84.745762711864401</v>
      </c>
      <c r="G41" s="40">
        <f>SUM(E41-D41)</f>
        <v>-18000</v>
      </c>
      <c r="H41" s="41"/>
    </row>
    <row r="42" spans="1:8" ht="12.75" customHeight="1">
      <c r="A42" s="102" t="s">
        <v>53</v>
      </c>
      <c r="B42" s="103"/>
      <c r="C42" s="28">
        <v>700000</v>
      </c>
      <c r="D42" s="34">
        <f t="shared" si="5"/>
        <v>350000</v>
      </c>
      <c r="E42" s="28">
        <v>350000</v>
      </c>
      <c r="F42" s="28">
        <f t="shared" si="4"/>
        <v>100</v>
      </c>
      <c r="G42" s="40">
        <f t="shared" si="6"/>
        <v>0</v>
      </c>
      <c r="H42" s="41"/>
    </row>
    <row r="43" spans="1:8" ht="12.75" customHeight="1">
      <c r="A43" s="102" t="s">
        <v>78</v>
      </c>
      <c r="B43" s="103"/>
      <c r="C43" s="28">
        <v>0</v>
      </c>
      <c r="D43" s="34">
        <f t="shared" si="5"/>
        <v>0</v>
      </c>
      <c r="E43" s="28">
        <v>0</v>
      </c>
      <c r="F43" s="28"/>
      <c r="G43" s="40">
        <f>SUM(E43-D43)</f>
        <v>0</v>
      </c>
      <c r="H43" s="41"/>
    </row>
    <row r="44" spans="1:8" ht="12.75" customHeight="1">
      <c r="A44" s="102" t="s">
        <v>55</v>
      </c>
      <c r="B44" s="103"/>
      <c r="C44" s="28">
        <v>0</v>
      </c>
      <c r="D44" s="34">
        <f t="shared" si="5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>
      <c r="A45" s="102"/>
      <c r="B45" s="103"/>
      <c r="C45" s="28">
        <v>0</v>
      </c>
      <c r="D45" s="34">
        <f t="shared" si="5"/>
        <v>0</v>
      </c>
      <c r="E45" s="28">
        <v>0</v>
      </c>
      <c r="F45" s="28"/>
      <c r="G45" s="40">
        <f>SUM(E45-D45)</f>
        <v>0</v>
      </c>
      <c r="H45" s="41"/>
    </row>
    <row r="46" spans="1:8">
      <c r="A46" s="79" t="s">
        <v>56</v>
      </c>
      <c r="B46" s="42"/>
      <c r="C46" s="34">
        <v>9000</v>
      </c>
      <c r="D46" s="34">
        <f t="shared" si="5"/>
        <v>4500</v>
      </c>
      <c r="E46" s="34">
        <v>1533</v>
      </c>
      <c r="F46" s="28">
        <f>E46/D46*100</f>
        <v>34.06666666666667</v>
      </c>
      <c r="G46" s="40">
        <f t="shared" si="6"/>
        <v>-2967</v>
      </c>
      <c r="H46" s="40"/>
    </row>
    <row r="47" spans="1:8" ht="12.75" customHeight="1">
      <c r="A47" s="43" t="s">
        <v>57</v>
      </c>
      <c r="B47" s="43"/>
      <c r="C47" s="34">
        <v>0</v>
      </c>
      <c r="D47" s="34">
        <f t="shared" si="5"/>
        <v>0</v>
      </c>
      <c r="E47" s="34">
        <v>0</v>
      </c>
      <c r="F47" s="28"/>
      <c r="G47" s="40">
        <f t="shared" si="6"/>
        <v>0</v>
      </c>
      <c r="H47" s="40"/>
    </row>
    <row r="48" spans="1:8" ht="12.75" customHeight="1">
      <c r="A48" s="102" t="s">
        <v>58</v>
      </c>
      <c r="B48" s="103"/>
      <c r="C48" s="34">
        <v>12600</v>
      </c>
      <c r="D48" s="34">
        <f t="shared" si="5"/>
        <v>6300</v>
      </c>
      <c r="E48" s="34">
        <v>2460</v>
      </c>
      <c r="F48" s="28">
        <f>E48/D48*100</f>
        <v>39.047619047619051</v>
      </c>
      <c r="G48" s="40">
        <f t="shared" si="6"/>
        <v>-3840</v>
      </c>
      <c r="H48" s="40"/>
    </row>
    <row r="49" spans="1:8">
      <c r="A49" s="102" t="s">
        <v>59</v>
      </c>
      <c r="B49" s="103"/>
      <c r="C49" s="34">
        <v>108100</v>
      </c>
      <c r="D49" s="34">
        <f t="shared" si="5"/>
        <v>54050</v>
      </c>
      <c r="E49" s="34">
        <v>13805</v>
      </c>
      <c r="F49" s="28">
        <f>SUM(E49/D49*100)</f>
        <v>25.541165587419059</v>
      </c>
      <c r="G49" s="40">
        <f t="shared" si="6"/>
        <v>-40245</v>
      </c>
      <c r="H49" s="40"/>
    </row>
    <row r="50" spans="1:8" ht="12.75" customHeight="1">
      <c r="A50" s="102" t="s">
        <v>60</v>
      </c>
      <c r="B50" s="103"/>
      <c r="C50" s="34">
        <v>206900</v>
      </c>
      <c r="D50" s="34">
        <f t="shared" si="5"/>
        <v>103450</v>
      </c>
      <c r="E50" s="34">
        <v>19589</v>
      </c>
      <c r="F50" s="28">
        <f>SUM(E50/D50*100)</f>
        <v>18.935717738037699</v>
      </c>
      <c r="G50" s="40">
        <f t="shared" si="6"/>
        <v>-83861</v>
      </c>
      <c r="H50" s="40"/>
    </row>
    <row r="51" spans="1:8" ht="12.75" customHeight="1">
      <c r="A51" s="102" t="s">
        <v>61</v>
      </c>
      <c r="B51" s="103"/>
      <c r="C51" s="34">
        <v>1600</v>
      </c>
      <c r="D51" s="34">
        <f t="shared" si="5"/>
        <v>800</v>
      </c>
      <c r="E51" s="34">
        <v>0</v>
      </c>
      <c r="F51" s="28"/>
      <c r="G51" s="40">
        <f t="shared" si="6"/>
        <v>-800</v>
      </c>
      <c r="H51" s="40"/>
    </row>
    <row r="52" spans="1:8" ht="12.75" customHeight="1">
      <c r="A52" s="102" t="s">
        <v>71</v>
      </c>
      <c r="B52" s="103"/>
      <c r="C52" s="34">
        <v>35000</v>
      </c>
      <c r="D52" s="34">
        <f t="shared" si="5"/>
        <v>17500</v>
      </c>
      <c r="E52" s="34">
        <v>0</v>
      </c>
      <c r="F52" s="34"/>
      <c r="G52" s="40">
        <f t="shared" ref="G52" si="7">SUM(E52-D52)</f>
        <v>-17500</v>
      </c>
      <c r="H52" s="40"/>
    </row>
    <row r="53" spans="1:8" ht="12.75" customHeight="1">
      <c r="A53" s="102" t="s">
        <v>72</v>
      </c>
      <c r="B53" s="103"/>
      <c r="C53" s="34">
        <v>100000</v>
      </c>
      <c r="D53" s="34">
        <f t="shared" si="5"/>
        <v>50000</v>
      </c>
      <c r="E53" s="34">
        <v>0</v>
      </c>
      <c r="F53" s="34"/>
      <c r="G53" s="40">
        <f t="shared" si="6"/>
        <v>-50000</v>
      </c>
      <c r="H53" s="40"/>
    </row>
    <row r="54" spans="1:8">
      <c r="A54" s="102" t="s">
        <v>62</v>
      </c>
      <c r="B54" s="103"/>
      <c r="C54" s="34">
        <f>SUM(C46:C53)</f>
        <v>473200</v>
      </c>
      <c r="D54" s="34">
        <f>SUM(D46:D53)</f>
        <v>236600</v>
      </c>
      <c r="E54" s="34">
        <f>SUM(E46:E53)</f>
        <v>37387</v>
      </c>
      <c r="F54" s="44">
        <f>SUM(E54/D54*100)</f>
        <v>15.801775147928995</v>
      </c>
      <c r="G54" s="40">
        <f t="shared" si="6"/>
        <v>-199213</v>
      </c>
      <c r="H54" s="40"/>
    </row>
    <row r="55" spans="1:8">
      <c r="A55" s="45" t="s">
        <v>63</v>
      </c>
      <c r="B55" s="46"/>
      <c r="C55" s="34">
        <f>SUM(C38,C54,C40,C41,C42,C43,C39,C45,C44)</f>
        <v>2479100</v>
      </c>
      <c r="D55" s="34">
        <f>SUM(D38+D39+D40+D41+D42+D54+D43+D44+D45)</f>
        <v>1239550</v>
      </c>
      <c r="E55" s="34">
        <f>SUM(E38+E39+E40+E41+E42+E54+E43+E44+E45)</f>
        <v>1022337</v>
      </c>
      <c r="F55" s="34">
        <f>E55/D55*100</f>
        <v>82.476463232624738</v>
      </c>
      <c r="G55" s="40">
        <f t="shared" si="6"/>
        <v>-217213</v>
      </c>
      <c r="H55" s="40"/>
    </row>
    <row r="57" spans="1:8" ht="21" customHeight="1">
      <c r="E57" s="101"/>
      <c r="F57" s="101"/>
      <c r="G57" s="101"/>
    </row>
    <row r="58" spans="1:8">
      <c r="B58" t="s">
        <v>85</v>
      </c>
      <c r="C58" s="93">
        <v>169666.63</v>
      </c>
    </row>
    <row r="59" spans="1:8">
      <c r="B59" t="s">
        <v>86</v>
      </c>
      <c r="C59" s="93"/>
    </row>
    <row r="60" spans="1:8">
      <c r="B60" t="s">
        <v>87</v>
      </c>
      <c r="C60" s="93">
        <v>6177.55</v>
      </c>
    </row>
    <row r="61" spans="1:8">
      <c r="B61" t="s">
        <v>88</v>
      </c>
      <c r="C61" s="93">
        <v>260004.16</v>
      </c>
    </row>
    <row r="62" spans="1:8">
      <c r="B62" t="s">
        <v>89</v>
      </c>
      <c r="C62" s="93">
        <v>-96515.08</v>
      </c>
    </row>
    <row r="63" spans="1:8" ht="12.75" customHeight="1"/>
    <row r="64" spans="1:8">
      <c r="E64" s="101"/>
      <c r="F64" s="101"/>
    </row>
    <row r="65" ht="12.75" customHeight="1"/>
    <row r="66" ht="12.75" customHeight="1"/>
  </sheetData>
  <mergeCells count="25">
    <mergeCell ref="E64:F64"/>
    <mergeCell ref="A50:B50"/>
    <mergeCell ref="A51:B51"/>
    <mergeCell ref="A52:B52"/>
    <mergeCell ref="A53:B53"/>
    <mergeCell ref="A54:B54"/>
    <mergeCell ref="E57:G57"/>
    <mergeCell ref="A49:B49"/>
    <mergeCell ref="A27:B27"/>
    <mergeCell ref="A35:B35"/>
    <mergeCell ref="A37:B37"/>
    <mergeCell ref="A39:B39"/>
    <mergeCell ref="A40:B40"/>
    <mergeCell ref="A41:B41"/>
    <mergeCell ref="A42:B42"/>
    <mergeCell ref="A43:B43"/>
    <mergeCell ref="A44:B44"/>
    <mergeCell ref="A45:B45"/>
    <mergeCell ref="A48:B48"/>
    <mergeCell ref="A24:B24"/>
    <mergeCell ref="B4:H4"/>
    <mergeCell ref="B5:F5"/>
    <mergeCell ref="C6:F6"/>
    <mergeCell ref="A8:B8"/>
    <mergeCell ref="A22:B22"/>
  </mergeCells>
  <pageMargins left="0.74803149606299213" right="0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6"/>
  <sheetViews>
    <sheetView topLeftCell="A3" workbookViewId="0">
      <selection activeCell="C63" sqref="C63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04" t="s">
        <v>1</v>
      </c>
      <c r="C4" s="104"/>
      <c r="D4" s="104"/>
      <c r="E4" s="104"/>
      <c r="F4" s="104"/>
      <c r="G4" s="104"/>
      <c r="H4" s="104"/>
    </row>
    <row r="5" spans="1:14">
      <c r="B5" s="104" t="s">
        <v>2</v>
      </c>
      <c r="C5" s="104"/>
      <c r="D5" s="104"/>
      <c r="E5" s="104"/>
      <c r="F5" s="104"/>
    </row>
    <row r="6" spans="1:14">
      <c r="C6" s="105" t="s">
        <v>90</v>
      </c>
      <c r="D6" s="105"/>
      <c r="E6" s="105"/>
      <c r="F6" s="105"/>
    </row>
    <row r="7" spans="1:14">
      <c r="A7" s="2"/>
      <c r="B7" s="2"/>
    </row>
    <row r="8" spans="1:14" ht="45.75" customHeight="1">
      <c r="A8" s="106" t="s">
        <v>3</v>
      </c>
      <c r="B8" s="107"/>
      <c r="C8" s="88" t="s">
        <v>4</v>
      </c>
      <c r="D8" s="4" t="s">
        <v>67</v>
      </c>
      <c r="E8" s="4" t="s">
        <v>91</v>
      </c>
      <c r="F8" s="4" t="s">
        <v>75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768200</v>
      </c>
      <c r="E9" s="9">
        <f>SUM(D9/12*7)</f>
        <v>448116.66666666663</v>
      </c>
      <c r="F9" s="9">
        <v>420801</v>
      </c>
      <c r="G9" s="10">
        <f>F9/E9*100</f>
        <v>93.90434038754789</v>
      </c>
      <c r="H9" s="11">
        <f t="shared" ref="H9:H35" si="0">E9-F9</f>
        <v>27315.666666666628</v>
      </c>
    </row>
    <row r="10" spans="1:14">
      <c r="A10" s="91" t="s">
        <v>8</v>
      </c>
      <c r="B10" s="92"/>
      <c r="C10" s="8">
        <v>213</v>
      </c>
      <c r="D10" s="9">
        <v>230000</v>
      </c>
      <c r="E10" s="9">
        <f t="shared" ref="E10:E35" si="1">SUM(D10/12*7)</f>
        <v>134166.66666666669</v>
      </c>
      <c r="F10" s="9">
        <v>170628</v>
      </c>
      <c r="G10" s="10">
        <f>F10/E10*100</f>
        <v>127.17614906832296</v>
      </c>
      <c r="H10" s="11">
        <f t="shared" si="0"/>
        <v>-36461.333333333314</v>
      </c>
    </row>
    <row r="11" spans="1:14">
      <c r="A11" s="91" t="s">
        <v>9</v>
      </c>
      <c r="B11" s="92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42000</v>
      </c>
      <c r="E12" s="9">
        <f t="shared" si="1"/>
        <v>24500</v>
      </c>
      <c r="F12" s="17">
        <v>19760</v>
      </c>
      <c r="G12" s="10">
        <f>F12/E12*100</f>
        <v>80.653061224489804</v>
      </c>
      <c r="H12" s="11">
        <f t="shared" si="0"/>
        <v>4740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1225</v>
      </c>
      <c r="F14" s="9">
        <v>250</v>
      </c>
      <c r="G14" s="20"/>
      <c r="H14" s="11">
        <f>E14-F14</f>
        <v>975</v>
      </c>
    </row>
    <row r="15" spans="1:14">
      <c r="A15" s="14" t="s">
        <v>17</v>
      </c>
      <c r="B15" s="15"/>
      <c r="C15" s="19" t="s">
        <v>18</v>
      </c>
      <c r="D15" s="9">
        <v>53300</v>
      </c>
      <c r="E15" s="9">
        <f t="shared" si="1"/>
        <v>31091.666666666668</v>
      </c>
      <c r="F15" s="9">
        <v>33400</v>
      </c>
      <c r="G15" s="10">
        <f t="shared" ref="G15:G20" si="2">F15/E15*100</f>
        <v>107.42428303403912</v>
      </c>
      <c r="H15" s="11">
        <f t="shared" ref="H15" si="3">E15-F15</f>
        <v>-2308.3333333333321</v>
      </c>
    </row>
    <row r="16" spans="1:14">
      <c r="A16" s="91" t="s">
        <v>15</v>
      </c>
      <c r="B16" s="92"/>
      <c r="C16" s="19" t="s">
        <v>16</v>
      </c>
      <c r="D16" s="9">
        <v>28000</v>
      </c>
      <c r="E16" s="9">
        <f t="shared" si="1"/>
        <v>16333.333333333334</v>
      </c>
      <c r="F16" s="9">
        <v>23172</v>
      </c>
      <c r="G16" s="10">
        <f t="shared" si="2"/>
        <v>141.86938775510203</v>
      </c>
      <c r="H16" s="11">
        <f>E16-F16</f>
        <v>-6838.6666666666661</v>
      </c>
    </row>
    <row r="17" spans="1:8">
      <c r="A17" s="14" t="s">
        <v>64</v>
      </c>
      <c r="B17" s="15"/>
      <c r="C17" s="19" t="s">
        <v>65</v>
      </c>
      <c r="D17" s="9">
        <v>1000</v>
      </c>
      <c r="E17" s="9">
        <f t="shared" si="1"/>
        <v>583.33333333333326</v>
      </c>
      <c r="F17" s="9">
        <v>356</v>
      </c>
      <c r="G17" s="10">
        <f t="shared" si="2"/>
        <v>61.028571428571432</v>
      </c>
      <c r="H17" s="11">
        <f t="shared" si="0"/>
        <v>227.33333333333326</v>
      </c>
    </row>
    <row r="18" spans="1:8">
      <c r="A18" s="21" t="s">
        <v>19</v>
      </c>
      <c r="B18" s="22"/>
      <c r="C18" s="23">
        <v>225</v>
      </c>
      <c r="D18" s="24">
        <v>21000</v>
      </c>
      <c r="E18" s="9">
        <f t="shared" si="1"/>
        <v>12250</v>
      </c>
      <c r="F18" s="24">
        <v>1250</v>
      </c>
      <c r="G18" s="10">
        <f t="shared" si="2"/>
        <v>10.204081632653061</v>
      </c>
      <c r="H18" s="11">
        <f>E18-F18</f>
        <v>11000</v>
      </c>
    </row>
    <row r="19" spans="1:8">
      <c r="A19" s="21" t="s">
        <v>20</v>
      </c>
      <c r="B19" s="22"/>
      <c r="C19" s="23">
        <v>226</v>
      </c>
      <c r="D19" s="24">
        <v>6700</v>
      </c>
      <c r="E19" s="9">
        <f t="shared" si="1"/>
        <v>3908.3333333333335</v>
      </c>
      <c r="F19" s="24">
        <v>18376</v>
      </c>
      <c r="G19" s="10">
        <f t="shared" si="2"/>
        <v>470.17484008528783</v>
      </c>
      <c r="H19" s="11">
        <f t="shared" si="0"/>
        <v>-14467.666666666666</v>
      </c>
    </row>
    <row r="20" spans="1:8">
      <c r="A20" s="21" t="s">
        <v>21</v>
      </c>
      <c r="B20" s="22"/>
      <c r="C20" s="18">
        <v>227</v>
      </c>
      <c r="D20" s="9">
        <v>3500</v>
      </c>
      <c r="E20" s="9">
        <f t="shared" si="1"/>
        <v>2041.6666666666667</v>
      </c>
      <c r="F20" s="9">
        <v>0</v>
      </c>
      <c r="G20" s="10">
        <f t="shared" si="2"/>
        <v>0</v>
      </c>
      <c r="H20" s="11">
        <f t="shared" si="0"/>
        <v>2041.6666666666667</v>
      </c>
    </row>
    <row r="21" spans="1:8">
      <c r="A21" s="91" t="s">
        <v>23</v>
      </c>
      <c r="B21" s="92"/>
      <c r="C21" s="25">
        <v>312</v>
      </c>
      <c r="D21" s="26">
        <v>0</v>
      </c>
      <c r="E21" s="9">
        <f t="shared" si="1"/>
        <v>0</v>
      </c>
      <c r="F21" s="26">
        <v>0</v>
      </c>
      <c r="G21" s="10"/>
      <c r="H21" s="11">
        <f t="shared" si="0"/>
        <v>0</v>
      </c>
    </row>
    <row r="22" spans="1:8" ht="12" customHeight="1">
      <c r="A22" s="108" t="s">
        <v>24</v>
      </c>
      <c r="B22" s="109"/>
      <c r="C22" s="25" t="s">
        <v>25</v>
      </c>
      <c r="D22" s="26">
        <v>74000</v>
      </c>
      <c r="E22" s="9">
        <f t="shared" si="1"/>
        <v>43166.666666666672</v>
      </c>
      <c r="F22" s="26">
        <v>30213</v>
      </c>
      <c r="G22" s="10">
        <f>SUM(F22/E22*100)</f>
        <v>69.991505791505787</v>
      </c>
      <c r="H22" s="11">
        <f t="shared" si="0"/>
        <v>12953.666666666672</v>
      </c>
    </row>
    <row r="23" spans="1:8">
      <c r="A23" s="6" t="s">
        <v>26</v>
      </c>
      <c r="B23" s="7"/>
      <c r="C23" s="25">
        <v>346</v>
      </c>
      <c r="D23" s="26">
        <v>37200</v>
      </c>
      <c r="E23" s="9">
        <f t="shared" si="1"/>
        <v>21700</v>
      </c>
      <c r="F23" s="26">
        <v>10200</v>
      </c>
      <c r="G23" s="10">
        <f>F23/E23*100</f>
        <v>47.004608294930875</v>
      </c>
      <c r="H23" s="11">
        <f t="shared" si="0"/>
        <v>11500</v>
      </c>
    </row>
    <row r="24" spans="1:8" ht="12" customHeight="1">
      <c r="A24" s="108" t="s">
        <v>22</v>
      </c>
      <c r="B24" s="109"/>
      <c r="C24" s="25">
        <v>291</v>
      </c>
      <c r="D24" s="26">
        <v>22000</v>
      </c>
      <c r="E24" s="9">
        <f t="shared" si="1"/>
        <v>12833.333333333332</v>
      </c>
      <c r="F24" s="26">
        <v>17406</v>
      </c>
      <c r="G24" s="10">
        <f>SUM(F24/E24*100)</f>
        <v>135.63116883116885</v>
      </c>
      <c r="H24" s="11">
        <f t="shared" si="0"/>
        <v>-4572.6666666666679</v>
      </c>
    </row>
    <row r="25" spans="1:8">
      <c r="A25" s="21" t="s">
        <v>27</v>
      </c>
      <c r="B25" s="22"/>
      <c r="C25" s="27" t="s">
        <v>28</v>
      </c>
      <c r="D25" s="28">
        <v>500</v>
      </c>
      <c r="E25" s="9">
        <f t="shared" si="1"/>
        <v>291.66666666666663</v>
      </c>
      <c r="F25" s="28"/>
      <c r="G25" s="10"/>
      <c r="H25" s="11">
        <f>E25-F25</f>
        <v>291.66666666666663</v>
      </c>
    </row>
    <row r="26" spans="1:8">
      <c r="A26" s="21" t="s">
        <v>29</v>
      </c>
      <c r="B26" s="22"/>
      <c r="C26" s="27" t="s">
        <v>30</v>
      </c>
      <c r="D26" s="28">
        <v>91100</v>
      </c>
      <c r="E26" s="9">
        <f t="shared" si="1"/>
        <v>53141.666666666672</v>
      </c>
      <c r="F26" s="28">
        <v>45935</v>
      </c>
      <c r="G26" s="10">
        <f>F26/E26*100</f>
        <v>86.438764309236319</v>
      </c>
      <c r="H26" s="11">
        <f t="shared" si="0"/>
        <v>7206.6666666666715</v>
      </c>
    </row>
    <row r="27" spans="1:8">
      <c r="A27" s="110" t="s">
        <v>31</v>
      </c>
      <c r="B27" s="111"/>
      <c r="C27" s="27" t="s">
        <v>32</v>
      </c>
      <c r="D27" s="28">
        <v>10500</v>
      </c>
      <c r="E27" s="9">
        <f t="shared" si="1"/>
        <v>6125</v>
      </c>
      <c r="F27" s="28"/>
      <c r="G27" s="10">
        <v>0</v>
      </c>
      <c r="H27" s="11">
        <f t="shared" si="0"/>
        <v>6125</v>
      </c>
    </row>
    <row r="28" spans="1:8">
      <c r="A28" s="91" t="s">
        <v>33</v>
      </c>
      <c r="B28" s="92"/>
      <c r="C28" s="29" t="s">
        <v>34</v>
      </c>
      <c r="D28" s="9">
        <v>5000</v>
      </c>
      <c r="E28" s="9">
        <f t="shared" si="1"/>
        <v>2916.666666666667</v>
      </c>
      <c r="F28" s="9"/>
      <c r="G28" s="10">
        <f>SUM(F28/E28*100)</f>
        <v>0</v>
      </c>
      <c r="H28" s="11">
        <f>E28-F28</f>
        <v>2916.666666666667</v>
      </c>
    </row>
    <row r="29" spans="1:8">
      <c r="A29" s="91" t="s">
        <v>35</v>
      </c>
      <c r="B29" s="92"/>
      <c r="C29" s="29" t="s">
        <v>36</v>
      </c>
      <c r="D29" s="9">
        <v>236000</v>
      </c>
      <c r="E29" s="9">
        <f t="shared" si="1"/>
        <v>137666.66666666669</v>
      </c>
      <c r="F29" s="9">
        <v>100000</v>
      </c>
      <c r="G29" s="10">
        <f>SUM(F29/E29*100)</f>
        <v>72.63922518159805</v>
      </c>
      <c r="H29" s="11">
        <f>E29-F29</f>
        <v>37666.666666666686</v>
      </c>
    </row>
    <row r="30" spans="1:8">
      <c r="A30" s="91" t="s">
        <v>33</v>
      </c>
      <c r="B30" s="92"/>
      <c r="C30" s="29" t="s">
        <v>37</v>
      </c>
      <c r="D30" s="9">
        <v>57500</v>
      </c>
      <c r="E30" s="9">
        <f t="shared" si="1"/>
        <v>33541.666666666672</v>
      </c>
      <c r="F30" s="9">
        <v>12166</v>
      </c>
      <c r="G30" s="10">
        <f>SUM(F30/E30*100)</f>
        <v>36.271304347826081</v>
      </c>
      <c r="H30" s="11">
        <f>E30-F30</f>
        <v>21375.666666666672</v>
      </c>
    </row>
    <row r="31" spans="1:8">
      <c r="A31" s="91" t="s">
        <v>38</v>
      </c>
      <c r="B31" s="92"/>
      <c r="C31" s="29" t="s">
        <v>39</v>
      </c>
      <c r="D31" s="9">
        <v>389500</v>
      </c>
      <c r="E31" s="9">
        <f t="shared" si="1"/>
        <v>227208.33333333331</v>
      </c>
      <c r="F31" s="9">
        <v>121742</v>
      </c>
      <c r="G31" s="10">
        <f>SUM(F31/E31*100)</f>
        <v>53.581661470750049</v>
      </c>
      <c r="H31" s="11">
        <f t="shared" si="0"/>
        <v>105466.33333333331</v>
      </c>
    </row>
    <row r="32" spans="1:8">
      <c r="A32" s="91" t="s">
        <v>40</v>
      </c>
      <c r="B32" s="92"/>
      <c r="C32" s="29" t="s">
        <v>41</v>
      </c>
      <c r="D32" s="9">
        <v>400000</v>
      </c>
      <c r="E32" s="9">
        <f t="shared" si="1"/>
        <v>233333.33333333334</v>
      </c>
      <c r="F32" s="9"/>
      <c r="G32" s="10">
        <f>SUM(F32/E32*100)</f>
        <v>0</v>
      </c>
      <c r="H32" s="11">
        <f t="shared" si="0"/>
        <v>233333.33333333334</v>
      </c>
    </row>
    <row r="33" spans="1:8" ht="12.75" customHeight="1">
      <c r="A33" s="89" t="s">
        <v>42</v>
      </c>
      <c r="B33" s="90"/>
      <c r="C33" s="23"/>
      <c r="D33" s="28">
        <f>SUM(D9:D32)</f>
        <v>2479100</v>
      </c>
      <c r="E33" s="9">
        <f t="shared" si="1"/>
        <v>1446141.6666666665</v>
      </c>
      <c r="F33" s="28">
        <f>SUM(F9:F32)</f>
        <v>1025655</v>
      </c>
      <c r="G33" s="10">
        <f>F33/E33*100</f>
        <v>70.923549444787</v>
      </c>
      <c r="H33" s="11">
        <f t="shared" si="0"/>
        <v>420486.66666666651</v>
      </c>
    </row>
    <row r="34" spans="1:8">
      <c r="A34" s="86" t="s">
        <v>43</v>
      </c>
      <c r="B34" s="87"/>
      <c r="C34" s="8"/>
      <c r="D34" s="34">
        <v>646900</v>
      </c>
      <c r="E34" s="9">
        <f t="shared" si="1"/>
        <v>377358.33333333337</v>
      </c>
      <c r="F34" s="34">
        <v>359127</v>
      </c>
      <c r="G34" s="10">
        <f>F34/E34*100</f>
        <v>95.168694653622765</v>
      </c>
      <c r="H34" s="11">
        <f t="shared" si="0"/>
        <v>18231.333333333372</v>
      </c>
    </row>
    <row r="35" spans="1:8">
      <c r="A35" s="102" t="s">
        <v>44</v>
      </c>
      <c r="B35" s="103"/>
      <c r="C35" s="35"/>
      <c r="D35" s="36">
        <v>642100</v>
      </c>
      <c r="E35" s="9">
        <f t="shared" si="1"/>
        <v>374558.33333333337</v>
      </c>
      <c r="F35" s="36">
        <v>386686</v>
      </c>
      <c r="G35" s="10">
        <f>F35/E35*100</f>
        <v>103.23785792155205</v>
      </c>
      <c r="H35" s="37">
        <f t="shared" si="0"/>
        <v>-12127.666666666628</v>
      </c>
    </row>
    <row r="37" spans="1:8" ht="27" customHeight="1">
      <c r="A37" s="106" t="s">
        <v>45</v>
      </c>
      <c r="B37" s="107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978800</v>
      </c>
      <c r="D38" s="34">
        <f>SUM(C38/12*7)</f>
        <v>570966.66666666674</v>
      </c>
      <c r="E38" s="28">
        <v>570967</v>
      </c>
      <c r="F38" s="28">
        <f t="shared" ref="F38:F42" si="4">SUM(E38/D38*100)</f>
        <v>100.00005838052424</v>
      </c>
      <c r="G38" s="40">
        <f>E38-D38</f>
        <v>0.33333333325572312</v>
      </c>
      <c r="H38" s="41"/>
    </row>
    <row r="39" spans="1:8" ht="12.75" customHeight="1">
      <c r="A39" s="102" t="s">
        <v>50</v>
      </c>
      <c r="B39" s="103"/>
      <c r="C39" s="28">
        <v>0</v>
      </c>
      <c r="D39" s="34">
        <f t="shared" ref="D39:D53" si="5">SUM(C39/12*7)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102" t="s">
        <v>51</v>
      </c>
      <c r="B40" s="103"/>
      <c r="C40" s="28">
        <v>91100</v>
      </c>
      <c r="D40" s="34">
        <f t="shared" si="5"/>
        <v>53141.666666666672</v>
      </c>
      <c r="E40" s="28">
        <v>68325</v>
      </c>
      <c r="F40" s="28">
        <f t="shared" si="4"/>
        <v>128.57142857142856</v>
      </c>
      <c r="G40" s="40">
        <f t="shared" ref="G40:G55" si="6">SUM(E40-D40)</f>
        <v>15183.333333333328</v>
      </c>
      <c r="H40" s="41"/>
    </row>
    <row r="41" spans="1:8" ht="12.75" customHeight="1">
      <c r="A41" s="102" t="s">
        <v>52</v>
      </c>
      <c r="B41" s="103"/>
      <c r="C41" s="28">
        <v>236000</v>
      </c>
      <c r="D41" s="34">
        <f t="shared" si="5"/>
        <v>137666.66666666669</v>
      </c>
      <c r="E41" s="28">
        <v>100000</v>
      </c>
      <c r="F41" s="28">
        <f t="shared" si="4"/>
        <v>72.63922518159805</v>
      </c>
      <c r="G41" s="40">
        <f>SUM(E41-D41)</f>
        <v>-37666.666666666686</v>
      </c>
      <c r="H41" s="41"/>
    </row>
    <row r="42" spans="1:8" ht="12.75" customHeight="1">
      <c r="A42" s="102" t="s">
        <v>53</v>
      </c>
      <c r="B42" s="103"/>
      <c r="C42" s="28">
        <v>700000</v>
      </c>
      <c r="D42" s="34">
        <f t="shared" si="5"/>
        <v>408333.33333333337</v>
      </c>
      <c r="E42" s="28">
        <v>525000</v>
      </c>
      <c r="F42" s="28">
        <f t="shared" si="4"/>
        <v>128.57142857142856</v>
      </c>
      <c r="G42" s="40">
        <f t="shared" si="6"/>
        <v>116666.66666666663</v>
      </c>
      <c r="H42" s="41"/>
    </row>
    <row r="43" spans="1:8" ht="12.75" customHeight="1">
      <c r="A43" s="102" t="s">
        <v>78</v>
      </c>
      <c r="B43" s="103"/>
      <c r="C43" s="28">
        <v>0</v>
      </c>
      <c r="D43" s="34">
        <f t="shared" si="5"/>
        <v>0</v>
      </c>
      <c r="E43" s="28">
        <v>0</v>
      </c>
      <c r="F43" s="28"/>
      <c r="G43" s="40">
        <f>SUM(E43-D43)</f>
        <v>0</v>
      </c>
      <c r="H43" s="41"/>
    </row>
    <row r="44" spans="1:8" ht="12.75" customHeight="1">
      <c r="A44" s="102" t="s">
        <v>55</v>
      </c>
      <c r="B44" s="103"/>
      <c r="C44" s="28">
        <v>0</v>
      </c>
      <c r="D44" s="34">
        <f t="shared" si="5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>
      <c r="A45" s="102"/>
      <c r="B45" s="103"/>
      <c r="C45" s="28">
        <v>0</v>
      </c>
      <c r="D45" s="34">
        <f t="shared" si="5"/>
        <v>0</v>
      </c>
      <c r="E45" s="28">
        <v>0</v>
      </c>
      <c r="F45" s="28"/>
      <c r="G45" s="40">
        <f>SUM(E45-D45)</f>
        <v>0</v>
      </c>
      <c r="H45" s="41"/>
    </row>
    <row r="46" spans="1:8">
      <c r="A46" s="86" t="s">
        <v>56</v>
      </c>
      <c r="B46" s="42"/>
      <c r="C46" s="34">
        <v>9000</v>
      </c>
      <c r="D46" s="34">
        <f t="shared" si="5"/>
        <v>5250</v>
      </c>
      <c r="E46" s="34">
        <v>2186</v>
      </c>
      <c r="F46" s="28">
        <f>E46/D46*100</f>
        <v>41.638095238095239</v>
      </c>
      <c r="G46" s="40">
        <f t="shared" si="6"/>
        <v>-3064</v>
      </c>
      <c r="H46" s="40"/>
    </row>
    <row r="47" spans="1:8" ht="12.75" customHeight="1">
      <c r="A47" s="43" t="s">
        <v>57</v>
      </c>
      <c r="B47" s="43"/>
      <c r="C47" s="34">
        <v>0</v>
      </c>
      <c r="D47" s="34">
        <f t="shared" si="5"/>
        <v>0</v>
      </c>
      <c r="E47" s="34">
        <v>0</v>
      </c>
      <c r="F47" s="28"/>
      <c r="G47" s="40">
        <f t="shared" si="6"/>
        <v>0</v>
      </c>
      <c r="H47" s="40"/>
    </row>
    <row r="48" spans="1:8" ht="12.75" customHeight="1">
      <c r="A48" s="102" t="s">
        <v>58</v>
      </c>
      <c r="B48" s="103"/>
      <c r="C48" s="34">
        <v>12600</v>
      </c>
      <c r="D48" s="34">
        <f t="shared" si="5"/>
        <v>7350</v>
      </c>
      <c r="E48" s="34">
        <v>2541</v>
      </c>
      <c r="F48" s="28">
        <f>E48/D48*100</f>
        <v>34.571428571428569</v>
      </c>
      <c r="G48" s="40">
        <f t="shared" si="6"/>
        <v>-4809</v>
      </c>
      <c r="H48" s="40"/>
    </row>
    <row r="49" spans="1:8">
      <c r="A49" s="102" t="s">
        <v>59</v>
      </c>
      <c r="B49" s="103"/>
      <c r="C49" s="34">
        <v>108100</v>
      </c>
      <c r="D49" s="34">
        <f t="shared" si="5"/>
        <v>63058.333333333336</v>
      </c>
      <c r="E49" s="34">
        <v>19988</v>
      </c>
      <c r="F49" s="28">
        <f>SUM(E49/D49*100)</f>
        <v>31.69763446544205</v>
      </c>
      <c r="G49" s="40">
        <f t="shared" si="6"/>
        <v>-43070.333333333336</v>
      </c>
      <c r="H49" s="40"/>
    </row>
    <row r="50" spans="1:8" ht="12.75" customHeight="1">
      <c r="A50" s="102" t="s">
        <v>60</v>
      </c>
      <c r="B50" s="103"/>
      <c r="C50" s="34">
        <v>206900</v>
      </c>
      <c r="D50" s="34">
        <f t="shared" si="5"/>
        <v>120691.66666666667</v>
      </c>
      <c r="E50" s="34">
        <v>19642</v>
      </c>
      <c r="F50" s="28">
        <f>SUM(E50/D50*100)</f>
        <v>16.274528757854036</v>
      </c>
      <c r="G50" s="40">
        <f t="shared" si="6"/>
        <v>-101049.66666666667</v>
      </c>
      <c r="H50" s="40"/>
    </row>
    <row r="51" spans="1:8" ht="12.75" customHeight="1">
      <c r="A51" s="102" t="s">
        <v>61</v>
      </c>
      <c r="B51" s="103"/>
      <c r="C51" s="34">
        <v>1600</v>
      </c>
      <c r="D51" s="34">
        <f t="shared" si="5"/>
        <v>933.33333333333337</v>
      </c>
      <c r="E51" s="34">
        <v>0</v>
      </c>
      <c r="F51" s="28"/>
      <c r="G51" s="40">
        <f t="shared" si="6"/>
        <v>-933.33333333333337</v>
      </c>
      <c r="H51" s="40"/>
    </row>
    <row r="52" spans="1:8" ht="12.75" customHeight="1">
      <c r="A52" s="102" t="s">
        <v>71</v>
      </c>
      <c r="B52" s="103"/>
      <c r="C52" s="34">
        <v>35000</v>
      </c>
      <c r="D52" s="34">
        <f t="shared" si="5"/>
        <v>20416.666666666664</v>
      </c>
      <c r="E52" s="34">
        <v>0</v>
      </c>
      <c r="F52" s="34"/>
      <c r="G52" s="40">
        <f t="shared" ref="G52" si="7">SUM(E52-D52)</f>
        <v>-20416.666666666664</v>
      </c>
      <c r="H52" s="40"/>
    </row>
    <row r="53" spans="1:8" ht="12.75" customHeight="1">
      <c r="A53" s="102" t="s">
        <v>72</v>
      </c>
      <c r="B53" s="103"/>
      <c r="C53" s="34">
        <v>100000</v>
      </c>
      <c r="D53" s="34">
        <f t="shared" si="5"/>
        <v>58333.333333333336</v>
      </c>
      <c r="E53" s="34">
        <v>0</v>
      </c>
      <c r="F53" s="34"/>
      <c r="G53" s="40">
        <f t="shared" si="6"/>
        <v>-58333.333333333336</v>
      </c>
      <c r="H53" s="40"/>
    </row>
    <row r="54" spans="1:8">
      <c r="A54" s="102" t="s">
        <v>62</v>
      </c>
      <c r="B54" s="103"/>
      <c r="C54" s="34">
        <f>SUM(C46:C53)</f>
        <v>473200</v>
      </c>
      <c r="D54" s="34">
        <f>SUM(D46:D53)</f>
        <v>276033.33333333331</v>
      </c>
      <c r="E54" s="34">
        <f>SUM(E46:E53)</f>
        <v>44357</v>
      </c>
      <c r="F54" s="44">
        <f>SUM(E54/D54*100)</f>
        <v>16.069436058447049</v>
      </c>
      <c r="G54" s="40">
        <f t="shared" si="6"/>
        <v>-231676.33333333331</v>
      </c>
      <c r="H54" s="40"/>
    </row>
    <row r="55" spans="1:8">
      <c r="A55" s="45" t="s">
        <v>63</v>
      </c>
      <c r="B55" s="46"/>
      <c r="C55" s="34">
        <f>SUM(C38,C54,C40,C41,C42,C43,C39,C45,C44)</f>
        <v>2479100</v>
      </c>
      <c r="D55" s="34">
        <f>SUM(D38+D39+D40+D41+D42+D54+D43+D44+D45)</f>
        <v>1446141.6666666667</v>
      </c>
      <c r="E55" s="34">
        <f>SUM(E38+E39+E40+E41+E42+E54+E43+E44+E45)</f>
        <v>1308649</v>
      </c>
      <c r="F55" s="34">
        <f>E55/D55*100</f>
        <v>90.492448296328732</v>
      </c>
      <c r="G55" s="40">
        <f t="shared" si="6"/>
        <v>-137492.66666666674</v>
      </c>
      <c r="H55" s="40"/>
    </row>
    <row r="57" spans="1:8" ht="21" customHeight="1">
      <c r="E57" s="101"/>
      <c r="F57" s="101"/>
      <c r="G57" s="101"/>
    </row>
    <row r="58" spans="1:8">
      <c r="B58" t="s">
        <v>85</v>
      </c>
      <c r="C58" s="93">
        <v>303103.31</v>
      </c>
    </row>
    <row r="59" spans="1:8">
      <c r="B59" t="s">
        <v>86</v>
      </c>
      <c r="C59" s="93"/>
    </row>
    <row r="60" spans="1:8">
      <c r="B60" t="s">
        <v>87</v>
      </c>
      <c r="C60" s="93">
        <v>22390.47</v>
      </c>
    </row>
    <row r="61" spans="1:8">
      <c r="B61" t="s">
        <v>88</v>
      </c>
      <c r="C61" s="93">
        <v>433258.01</v>
      </c>
    </row>
    <row r="62" spans="1:8">
      <c r="B62" t="s">
        <v>89</v>
      </c>
      <c r="C62" s="93">
        <v>-152545.17000000001</v>
      </c>
    </row>
    <row r="63" spans="1:8" ht="12.75" customHeight="1"/>
    <row r="64" spans="1:8">
      <c r="E64" s="101"/>
      <c r="F64" s="101"/>
    </row>
    <row r="65" ht="12.75" customHeight="1"/>
    <row r="66" ht="12.75" customHeight="1"/>
  </sheetData>
  <mergeCells count="25">
    <mergeCell ref="A24:B24"/>
    <mergeCell ref="B4:H4"/>
    <mergeCell ref="B5:F5"/>
    <mergeCell ref="C6:F6"/>
    <mergeCell ref="A8:B8"/>
    <mergeCell ref="A22:B22"/>
    <mergeCell ref="A49:B49"/>
    <mergeCell ref="A27:B27"/>
    <mergeCell ref="A35:B35"/>
    <mergeCell ref="A37:B37"/>
    <mergeCell ref="A39:B39"/>
    <mergeCell ref="A40:B40"/>
    <mergeCell ref="A41:B41"/>
    <mergeCell ref="A42:B42"/>
    <mergeCell ref="A43:B43"/>
    <mergeCell ref="A44:B44"/>
    <mergeCell ref="A45:B45"/>
    <mergeCell ref="A48:B48"/>
    <mergeCell ref="E64:F64"/>
    <mergeCell ref="A50:B50"/>
    <mergeCell ref="A51:B51"/>
    <mergeCell ref="A52:B52"/>
    <mergeCell ref="A53:B53"/>
    <mergeCell ref="A54:B54"/>
    <mergeCell ref="E57:G57"/>
  </mergeCells>
  <pageMargins left="0.74803149606299213" right="0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>
      <selection activeCell="F33" sqref="F33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04" t="s">
        <v>1</v>
      </c>
      <c r="C4" s="104"/>
      <c r="D4" s="104"/>
      <c r="E4" s="104"/>
      <c r="F4" s="104"/>
      <c r="G4" s="104"/>
      <c r="H4" s="104"/>
    </row>
    <row r="5" spans="1:14">
      <c r="B5" s="104" t="s">
        <v>2</v>
      </c>
      <c r="C5" s="104"/>
      <c r="D5" s="104"/>
      <c r="E5" s="104"/>
      <c r="F5" s="104"/>
    </row>
    <row r="6" spans="1:14">
      <c r="C6" s="105" t="s">
        <v>92</v>
      </c>
      <c r="D6" s="105"/>
      <c r="E6" s="105"/>
      <c r="F6" s="105"/>
    </row>
    <row r="7" spans="1:14">
      <c r="A7" s="2"/>
      <c r="B7" s="2"/>
    </row>
    <row r="8" spans="1:14" ht="45.75" customHeight="1">
      <c r="A8" s="106" t="s">
        <v>3</v>
      </c>
      <c r="B8" s="107"/>
      <c r="C8" s="96" t="s">
        <v>4</v>
      </c>
      <c r="D8" s="4" t="s">
        <v>67</v>
      </c>
      <c r="E8" s="4" t="s">
        <v>93</v>
      </c>
      <c r="F8" s="4" t="s">
        <v>75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768200</v>
      </c>
      <c r="E9" s="9">
        <f>SUM(D9/12*8)</f>
        <v>512133.33333333331</v>
      </c>
      <c r="F9" s="9">
        <v>460886.94</v>
      </c>
      <c r="G9" s="10">
        <f>F9/E9*100</f>
        <v>89.993544649830781</v>
      </c>
      <c r="H9" s="11">
        <f t="shared" ref="H9:H35" si="0">E9-F9</f>
        <v>51246.393333333312</v>
      </c>
    </row>
    <row r="10" spans="1:14">
      <c r="A10" s="99" t="s">
        <v>8</v>
      </c>
      <c r="B10" s="100"/>
      <c r="C10" s="8">
        <v>213</v>
      </c>
      <c r="D10" s="9">
        <v>230000</v>
      </c>
      <c r="E10" s="9">
        <f t="shared" ref="E10:E35" si="1">SUM(D10/12*8)</f>
        <v>153333.33333333334</v>
      </c>
      <c r="F10" s="9">
        <v>182733.47</v>
      </c>
      <c r="G10" s="10">
        <f>F10/E10*100</f>
        <v>119.17400217391302</v>
      </c>
      <c r="H10" s="11">
        <f t="shared" si="0"/>
        <v>-29400.136666666658</v>
      </c>
    </row>
    <row r="11" spans="1:14">
      <c r="A11" s="99" t="s">
        <v>9</v>
      </c>
      <c r="B11" s="100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42000</v>
      </c>
      <c r="E12" s="9">
        <f t="shared" si="1"/>
        <v>28000</v>
      </c>
      <c r="F12" s="17">
        <v>22734.25</v>
      </c>
      <c r="G12" s="10">
        <f>F12/E12*100</f>
        <v>81.193749999999994</v>
      </c>
      <c r="H12" s="11">
        <f t="shared" si="0"/>
        <v>5265.75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850</v>
      </c>
      <c r="E14" s="9">
        <f t="shared" si="1"/>
        <v>566.66666666666663</v>
      </c>
      <c r="F14" s="9">
        <v>250</v>
      </c>
      <c r="G14" s="20"/>
      <c r="H14" s="11">
        <f>E14-F14</f>
        <v>316.66666666666663</v>
      </c>
    </row>
    <row r="15" spans="1:14">
      <c r="A15" s="14" t="s">
        <v>17</v>
      </c>
      <c r="B15" s="15"/>
      <c r="C15" s="19" t="s">
        <v>18</v>
      </c>
      <c r="D15" s="9">
        <v>53300</v>
      </c>
      <c r="E15" s="9">
        <f t="shared" si="1"/>
        <v>35533.333333333336</v>
      </c>
      <c r="F15" s="9">
        <v>33400</v>
      </c>
      <c r="G15" s="10">
        <f t="shared" ref="G15:G20" si="2">F15/E15*100</f>
        <v>93.996247654784241</v>
      </c>
      <c r="H15" s="11">
        <f t="shared" ref="H15" si="3">E15-F15</f>
        <v>2133.3333333333358</v>
      </c>
    </row>
    <row r="16" spans="1:14">
      <c r="A16" s="99" t="s">
        <v>15</v>
      </c>
      <c r="B16" s="100"/>
      <c r="C16" s="19" t="s">
        <v>16</v>
      </c>
      <c r="D16" s="9">
        <v>28000</v>
      </c>
      <c r="E16" s="9">
        <f t="shared" si="1"/>
        <v>18666.666666666668</v>
      </c>
      <c r="F16" s="9">
        <v>23172</v>
      </c>
      <c r="G16" s="10">
        <f t="shared" si="2"/>
        <v>124.13571428571429</v>
      </c>
      <c r="H16" s="11">
        <f>E16-F16</f>
        <v>-4505.3333333333321</v>
      </c>
    </row>
    <row r="17" spans="1:8">
      <c r="A17" s="14" t="s">
        <v>64</v>
      </c>
      <c r="B17" s="15"/>
      <c r="C17" s="19" t="s">
        <v>65</v>
      </c>
      <c r="D17" s="9">
        <v>1000</v>
      </c>
      <c r="E17" s="9">
        <f t="shared" si="1"/>
        <v>666.66666666666663</v>
      </c>
      <c r="F17" s="9">
        <v>415.38</v>
      </c>
      <c r="G17" s="10">
        <f t="shared" si="2"/>
        <v>62.307000000000002</v>
      </c>
      <c r="H17" s="11">
        <f t="shared" si="0"/>
        <v>251.28666666666663</v>
      </c>
    </row>
    <row r="18" spans="1:8">
      <c r="A18" s="21" t="s">
        <v>19</v>
      </c>
      <c r="B18" s="22"/>
      <c r="C18" s="23">
        <v>225</v>
      </c>
      <c r="D18" s="24">
        <v>11023.52</v>
      </c>
      <c r="E18" s="9">
        <f t="shared" si="1"/>
        <v>7349.0133333333333</v>
      </c>
      <c r="F18" s="24">
        <v>1250</v>
      </c>
      <c r="G18" s="10">
        <f t="shared" si="2"/>
        <v>17.009086026967793</v>
      </c>
      <c r="H18" s="11">
        <f>E18-F18</f>
        <v>6099.0133333333333</v>
      </c>
    </row>
    <row r="19" spans="1:8">
      <c r="A19" s="21" t="s">
        <v>20</v>
      </c>
      <c r="B19" s="22"/>
      <c r="C19" s="23">
        <v>226</v>
      </c>
      <c r="D19" s="24">
        <v>18376.48</v>
      </c>
      <c r="E19" s="9">
        <f t="shared" si="1"/>
        <v>12250.986666666666</v>
      </c>
      <c r="F19" s="24">
        <v>18376</v>
      </c>
      <c r="G19" s="10">
        <f t="shared" si="2"/>
        <v>149.99608194822949</v>
      </c>
      <c r="H19" s="11">
        <f t="shared" si="0"/>
        <v>-6125.0133333333342</v>
      </c>
    </row>
    <row r="20" spans="1:8">
      <c r="A20" s="21" t="s">
        <v>21</v>
      </c>
      <c r="B20" s="22"/>
      <c r="C20" s="18">
        <v>227</v>
      </c>
      <c r="D20" s="9">
        <v>3500</v>
      </c>
      <c r="E20" s="9">
        <f t="shared" si="1"/>
        <v>2333.3333333333335</v>
      </c>
      <c r="F20" s="9">
        <v>0</v>
      </c>
      <c r="G20" s="10">
        <f t="shared" si="2"/>
        <v>0</v>
      </c>
      <c r="H20" s="11">
        <f t="shared" si="0"/>
        <v>2333.3333333333335</v>
      </c>
    </row>
    <row r="21" spans="1:8">
      <c r="A21" s="99" t="s">
        <v>23</v>
      </c>
      <c r="B21" s="100"/>
      <c r="C21" s="25">
        <v>312</v>
      </c>
      <c r="D21" s="26">
        <v>0</v>
      </c>
      <c r="E21" s="9">
        <f t="shared" si="1"/>
        <v>0</v>
      </c>
      <c r="F21" s="26">
        <v>0</v>
      </c>
      <c r="G21" s="10"/>
      <c r="H21" s="11">
        <f t="shared" si="0"/>
        <v>0</v>
      </c>
    </row>
    <row r="22" spans="1:8" ht="12" customHeight="1">
      <c r="A22" s="108" t="s">
        <v>24</v>
      </c>
      <c r="B22" s="109"/>
      <c r="C22" s="25" t="s">
        <v>25</v>
      </c>
      <c r="D22" s="26">
        <v>77301.09</v>
      </c>
      <c r="E22" s="9">
        <f t="shared" si="1"/>
        <v>51534.06</v>
      </c>
      <c r="F22" s="26">
        <v>34655.089999999997</v>
      </c>
      <c r="G22" s="10">
        <f>SUM(F22/E22*100)</f>
        <v>67.246962494319291</v>
      </c>
      <c r="H22" s="11">
        <f t="shared" si="0"/>
        <v>16878.97</v>
      </c>
    </row>
    <row r="23" spans="1:8">
      <c r="A23" s="6" t="s">
        <v>26</v>
      </c>
      <c r="B23" s="7"/>
      <c r="C23" s="25">
        <v>346</v>
      </c>
      <c r="D23" s="26">
        <v>32098.91</v>
      </c>
      <c r="E23" s="9">
        <f t="shared" si="1"/>
        <v>21399.273333333334</v>
      </c>
      <c r="F23" s="26">
        <v>10200</v>
      </c>
      <c r="G23" s="10">
        <f>F23/E23*100</f>
        <v>47.66516993879231</v>
      </c>
      <c r="H23" s="11">
        <f t="shared" si="0"/>
        <v>11199.273333333334</v>
      </c>
    </row>
    <row r="24" spans="1:8" ht="12" customHeight="1">
      <c r="A24" s="108" t="s">
        <v>22</v>
      </c>
      <c r="B24" s="109"/>
      <c r="C24" s="25">
        <v>291</v>
      </c>
      <c r="D24" s="26">
        <v>21900</v>
      </c>
      <c r="E24" s="9">
        <f t="shared" si="1"/>
        <v>14600</v>
      </c>
      <c r="F24" s="26">
        <v>17406</v>
      </c>
      <c r="G24" s="10">
        <f>SUM(F24/E24*100)</f>
        <v>119.21917808219177</v>
      </c>
      <c r="H24" s="11">
        <f t="shared" si="0"/>
        <v>-2806</v>
      </c>
    </row>
    <row r="25" spans="1:8">
      <c r="A25" s="21" t="s">
        <v>27</v>
      </c>
      <c r="B25" s="22"/>
      <c r="C25" s="27" t="s">
        <v>28</v>
      </c>
      <c r="D25" s="28">
        <v>500</v>
      </c>
      <c r="E25" s="9">
        <f t="shared" si="1"/>
        <v>333.33333333333331</v>
      </c>
      <c r="F25" s="28">
        <v>500</v>
      </c>
      <c r="G25" s="10"/>
      <c r="H25" s="11">
        <f>E25-F25</f>
        <v>-166.66666666666669</v>
      </c>
    </row>
    <row r="26" spans="1:8">
      <c r="A26" s="21" t="s">
        <v>29</v>
      </c>
      <c r="B26" s="22"/>
      <c r="C26" s="27" t="s">
        <v>30</v>
      </c>
      <c r="D26" s="28">
        <v>91100</v>
      </c>
      <c r="E26" s="9">
        <f t="shared" si="1"/>
        <v>60733.333333333336</v>
      </c>
      <c r="F26" s="28">
        <v>52496.61</v>
      </c>
      <c r="G26" s="10">
        <f>F26/E26*100</f>
        <v>86.437886937431401</v>
      </c>
      <c r="H26" s="11">
        <f t="shared" si="0"/>
        <v>8236.7233333333352</v>
      </c>
    </row>
    <row r="27" spans="1:8">
      <c r="A27" s="110" t="s">
        <v>31</v>
      </c>
      <c r="B27" s="111"/>
      <c r="C27" s="27" t="s">
        <v>32</v>
      </c>
      <c r="D27" s="112">
        <v>11950</v>
      </c>
      <c r="E27" s="9">
        <f t="shared" si="1"/>
        <v>7966.666666666667</v>
      </c>
      <c r="F27" s="28"/>
      <c r="G27" s="10">
        <v>0</v>
      </c>
      <c r="H27" s="11">
        <f t="shared" si="0"/>
        <v>7966.666666666667</v>
      </c>
    </row>
    <row r="28" spans="1:8">
      <c r="A28" s="99" t="s">
        <v>33</v>
      </c>
      <c r="B28" s="100"/>
      <c r="C28" s="29" t="s">
        <v>34</v>
      </c>
      <c r="D28" s="9">
        <v>5000</v>
      </c>
      <c r="E28" s="9">
        <f t="shared" si="1"/>
        <v>3333.3333333333335</v>
      </c>
      <c r="F28" s="9"/>
      <c r="G28" s="10">
        <f>SUM(F28/E28*100)</f>
        <v>0</v>
      </c>
      <c r="H28" s="11">
        <f>E28-F28</f>
        <v>3333.3333333333335</v>
      </c>
    </row>
    <row r="29" spans="1:8">
      <c r="A29" s="99" t="s">
        <v>35</v>
      </c>
      <c r="B29" s="100"/>
      <c r="C29" s="29" t="s">
        <v>36</v>
      </c>
      <c r="D29" s="9">
        <v>236000</v>
      </c>
      <c r="E29" s="9">
        <f t="shared" si="1"/>
        <v>157333.33333333334</v>
      </c>
      <c r="F29" s="9">
        <v>135000</v>
      </c>
      <c r="G29" s="10">
        <f>SUM(F29/E29*100)</f>
        <v>85.805084745762699</v>
      </c>
      <c r="H29" s="11">
        <f>E29-F29</f>
        <v>22333.333333333343</v>
      </c>
    </row>
    <row r="30" spans="1:8">
      <c r="A30" s="99" t="s">
        <v>33</v>
      </c>
      <c r="B30" s="100"/>
      <c r="C30" s="29" t="s">
        <v>37</v>
      </c>
      <c r="D30" s="9">
        <v>57500</v>
      </c>
      <c r="E30" s="9">
        <f t="shared" si="1"/>
        <v>38333.333333333336</v>
      </c>
      <c r="F30" s="9">
        <v>12166</v>
      </c>
      <c r="G30" s="10">
        <f>SUM(F30/E30*100)</f>
        <v>31.737391304347824</v>
      </c>
      <c r="H30" s="11">
        <f>E30-F30</f>
        <v>26167.333333333336</v>
      </c>
    </row>
    <row r="31" spans="1:8">
      <c r="A31" s="99" t="s">
        <v>38</v>
      </c>
      <c r="B31" s="100"/>
      <c r="C31" s="29" t="s">
        <v>39</v>
      </c>
      <c r="D31" s="9">
        <v>389500</v>
      </c>
      <c r="E31" s="9">
        <f t="shared" si="1"/>
        <v>259666.66666666666</v>
      </c>
      <c r="F31" s="9">
        <v>123347.99</v>
      </c>
      <c r="G31" s="10">
        <f>SUM(F31/E31*100)</f>
        <v>47.502435173299105</v>
      </c>
      <c r="H31" s="11">
        <f t="shared" si="0"/>
        <v>136318.67666666664</v>
      </c>
    </row>
    <row r="32" spans="1:8">
      <c r="A32" s="99" t="s">
        <v>40</v>
      </c>
      <c r="B32" s="100"/>
      <c r="C32" s="29" t="s">
        <v>41</v>
      </c>
      <c r="D32" s="9">
        <v>400000</v>
      </c>
      <c r="E32" s="9">
        <f t="shared" si="1"/>
        <v>266666.66666666669</v>
      </c>
      <c r="F32" s="9">
        <v>250000</v>
      </c>
      <c r="G32" s="10">
        <f>SUM(F32/E32*100)</f>
        <v>93.749999999999986</v>
      </c>
      <c r="H32" s="11">
        <f t="shared" si="0"/>
        <v>16666.666666666686</v>
      </c>
    </row>
    <row r="33" spans="1:8" ht="12.75" customHeight="1">
      <c r="A33" s="97" t="s">
        <v>42</v>
      </c>
      <c r="B33" s="98"/>
      <c r="C33" s="23"/>
      <c r="D33" s="28">
        <f>SUM(D9:D32)</f>
        <v>2479100</v>
      </c>
      <c r="E33" s="9">
        <f t="shared" si="1"/>
        <v>1652733.3333333333</v>
      </c>
      <c r="F33" s="28">
        <f>SUM(F9:F32)</f>
        <v>1378989.73</v>
      </c>
      <c r="G33" s="10">
        <f>F33/E33*100</f>
        <v>83.436916421281921</v>
      </c>
      <c r="H33" s="11">
        <f t="shared" si="0"/>
        <v>273743.60333333327</v>
      </c>
    </row>
    <row r="34" spans="1:8">
      <c r="A34" s="94" t="s">
        <v>43</v>
      </c>
      <c r="B34" s="95"/>
      <c r="C34" s="8"/>
      <c r="D34" s="34">
        <v>646900</v>
      </c>
      <c r="E34" s="9">
        <f t="shared" si="1"/>
        <v>431266.66666666669</v>
      </c>
      <c r="F34" s="34">
        <v>359127</v>
      </c>
      <c r="G34" s="10">
        <f>F34/E34*100</f>
        <v>83.27260782191992</v>
      </c>
      <c r="H34" s="11">
        <f t="shared" si="0"/>
        <v>72139.666666666686</v>
      </c>
    </row>
    <row r="35" spans="1:8">
      <c r="A35" s="102" t="s">
        <v>44</v>
      </c>
      <c r="B35" s="103"/>
      <c r="C35" s="35"/>
      <c r="D35" s="36">
        <v>642100</v>
      </c>
      <c r="E35" s="9">
        <f t="shared" si="1"/>
        <v>428066.66666666669</v>
      </c>
      <c r="F35" s="36">
        <v>386686</v>
      </c>
      <c r="G35" s="10">
        <f>F35/E35*100</f>
        <v>90.333125681358041</v>
      </c>
      <c r="H35" s="37">
        <f t="shared" si="0"/>
        <v>41380.666666666686</v>
      </c>
    </row>
    <row r="37" spans="1:8" ht="27" customHeight="1">
      <c r="A37" s="106" t="s">
        <v>45</v>
      </c>
      <c r="B37" s="107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>
      <c r="A38" s="38" t="s">
        <v>49</v>
      </c>
      <c r="B38" s="39"/>
      <c r="C38" s="28">
        <v>978800</v>
      </c>
      <c r="D38" s="34">
        <f>SUM(C38/12*8)</f>
        <v>652533.33333333337</v>
      </c>
      <c r="E38" s="28">
        <v>652533.34</v>
      </c>
      <c r="F38" s="28">
        <f t="shared" ref="F38:F42" si="4">SUM(E38/D38*100)</f>
        <v>100.00000102165916</v>
      </c>
      <c r="G38" s="40">
        <f>E38-D38</f>
        <v>6.6666665952652693E-3</v>
      </c>
      <c r="H38" s="41"/>
    </row>
    <row r="39" spans="1:8" ht="12.75" customHeight="1">
      <c r="A39" s="102" t="s">
        <v>50</v>
      </c>
      <c r="B39" s="103"/>
      <c r="C39" s="28">
        <v>0</v>
      </c>
      <c r="D39" s="34">
        <f t="shared" ref="D39:D54" si="5">SUM(C39/12*8)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102" t="s">
        <v>51</v>
      </c>
      <c r="B40" s="103"/>
      <c r="C40" s="28">
        <v>91100</v>
      </c>
      <c r="D40" s="34">
        <f t="shared" si="5"/>
        <v>60733.333333333336</v>
      </c>
      <c r="E40" s="28">
        <v>68325</v>
      </c>
      <c r="F40" s="28">
        <f t="shared" si="4"/>
        <v>112.5</v>
      </c>
      <c r="G40" s="40">
        <f t="shared" ref="G40:G55" si="6">SUM(E40-D40)</f>
        <v>7591.6666666666642</v>
      </c>
      <c r="H40" s="41"/>
    </row>
    <row r="41" spans="1:8" ht="12.75" customHeight="1">
      <c r="A41" s="102" t="s">
        <v>52</v>
      </c>
      <c r="B41" s="103"/>
      <c r="C41" s="28">
        <v>236000</v>
      </c>
      <c r="D41" s="34">
        <f t="shared" si="5"/>
        <v>157333.33333333334</v>
      </c>
      <c r="E41" s="28">
        <v>137000</v>
      </c>
      <c r="F41" s="28">
        <f t="shared" si="4"/>
        <v>87.076271186440664</v>
      </c>
      <c r="G41" s="40">
        <f>SUM(E41-D41)</f>
        <v>-20333.333333333343</v>
      </c>
      <c r="H41" s="41"/>
    </row>
    <row r="42" spans="1:8" ht="12.75" customHeight="1">
      <c r="A42" s="102" t="s">
        <v>53</v>
      </c>
      <c r="B42" s="103"/>
      <c r="C42" s="28">
        <v>700000</v>
      </c>
      <c r="D42" s="34">
        <f t="shared" si="5"/>
        <v>466666.66666666669</v>
      </c>
      <c r="E42" s="28">
        <v>525000</v>
      </c>
      <c r="F42" s="28">
        <f t="shared" si="4"/>
        <v>112.5</v>
      </c>
      <c r="G42" s="40">
        <f t="shared" si="6"/>
        <v>58333.333333333314</v>
      </c>
      <c r="H42" s="41"/>
    </row>
    <row r="43" spans="1:8" ht="12.75" customHeight="1">
      <c r="A43" s="102" t="s">
        <v>78</v>
      </c>
      <c r="B43" s="103"/>
      <c r="C43" s="28">
        <v>0</v>
      </c>
      <c r="D43" s="34">
        <f t="shared" si="5"/>
        <v>0</v>
      </c>
      <c r="E43" s="28">
        <v>0</v>
      </c>
      <c r="F43" s="28"/>
      <c r="G43" s="40">
        <f>SUM(E43-D43)</f>
        <v>0</v>
      </c>
      <c r="H43" s="41"/>
    </row>
    <row r="44" spans="1:8" ht="12.75" customHeight="1">
      <c r="A44" s="102" t="s">
        <v>55</v>
      </c>
      <c r="B44" s="103"/>
      <c r="C44" s="28">
        <v>0</v>
      </c>
      <c r="D44" s="34">
        <f t="shared" si="5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>
      <c r="A45" s="102"/>
      <c r="B45" s="103"/>
      <c r="C45" s="28">
        <v>0</v>
      </c>
      <c r="D45" s="34">
        <f t="shared" si="5"/>
        <v>0</v>
      </c>
      <c r="E45" s="28">
        <v>0</v>
      </c>
      <c r="F45" s="28"/>
      <c r="G45" s="40">
        <f>SUM(E45-D45)</f>
        <v>0</v>
      </c>
      <c r="H45" s="41"/>
    </row>
    <row r="46" spans="1:8">
      <c r="A46" s="94" t="s">
        <v>56</v>
      </c>
      <c r="B46" s="42"/>
      <c r="C46" s="34">
        <v>9000</v>
      </c>
      <c r="D46" s="34">
        <f t="shared" si="5"/>
        <v>6000</v>
      </c>
      <c r="E46" s="34">
        <v>2669.84</v>
      </c>
      <c r="F46" s="28">
        <f>E46/D46*100</f>
        <v>44.49733333333333</v>
      </c>
      <c r="G46" s="40">
        <f t="shared" si="6"/>
        <v>-3330.16</v>
      </c>
      <c r="H46" s="40"/>
    </row>
    <row r="47" spans="1:8" ht="12.75" customHeight="1">
      <c r="A47" s="43" t="s">
        <v>57</v>
      </c>
      <c r="B47" s="43"/>
      <c r="C47" s="34">
        <v>0</v>
      </c>
      <c r="D47" s="34">
        <f t="shared" si="5"/>
        <v>0</v>
      </c>
      <c r="E47" s="34">
        <v>0</v>
      </c>
      <c r="F47" s="28"/>
      <c r="G47" s="40">
        <f t="shared" si="6"/>
        <v>0</v>
      </c>
      <c r="H47" s="40"/>
    </row>
    <row r="48" spans="1:8" ht="12.75" customHeight="1">
      <c r="A48" s="102" t="s">
        <v>58</v>
      </c>
      <c r="B48" s="103"/>
      <c r="C48" s="34">
        <v>12600</v>
      </c>
      <c r="D48" s="34">
        <f t="shared" si="5"/>
        <v>8400</v>
      </c>
      <c r="E48" s="34">
        <v>2544.54</v>
      </c>
      <c r="F48" s="28">
        <f>E48/D48*100</f>
        <v>30.292142857142856</v>
      </c>
      <c r="G48" s="40">
        <f t="shared" si="6"/>
        <v>-5855.46</v>
      </c>
      <c r="H48" s="40"/>
    </row>
    <row r="49" spans="1:8">
      <c r="A49" s="102" t="s">
        <v>59</v>
      </c>
      <c r="B49" s="103"/>
      <c r="C49" s="34">
        <v>108100</v>
      </c>
      <c r="D49" s="34">
        <f t="shared" si="5"/>
        <v>72066.666666666672</v>
      </c>
      <c r="E49" s="34">
        <v>19988</v>
      </c>
      <c r="F49" s="28">
        <f>SUM(E49/D49*100)</f>
        <v>27.735430157261792</v>
      </c>
      <c r="G49" s="40">
        <f t="shared" si="6"/>
        <v>-52078.666666666672</v>
      </c>
      <c r="H49" s="40"/>
    </row>
    <row r="50" spans="1:8" ht="12.75" customHeight="1">
      <c r="A50" s="102" t="s">
        <v>60</v>
      </c>
      <c r="B50" s="103"/>
      <c r="C50" s="34">
        <v>206900</v>
      </c>
      <c r="D50" s="34">
        <f t="shared" si="5"/>
        <v>137933.33333333334</v>
      </c>
      <c r="E50" s="34">
        <v>23802</v>
      </c>
      <c r="F50" s="28">
        <f>SUM(E50/D50*100)</f>
        <v>17.256162397293377</v>
      </c>
      <c r="G50" s="40">
        <f t="shared" si="6"/>
        <v>-114131.33333333334</v>
      </c>
      <c r="H50" s="40"/>
    </row>
    <row r="51" spans="1:8" ht="12.75" customHeight="1">
      <c r="A51" s="102" t="s">
        <v>61</v>
      </c>
      <c r="B51" s="103"/>
      <c r="C51" s="34">
        <v>1600</v>
      </c>
      <c r="D51" s="34">
        <f t="shared" si="5"/>
        <v>1066.6666666666667</v>
      </c>
      <c r="E51" s="34">
        <v>400</v>
      </c>
      <c r="F51" s="28"/>
      <c r="G51" s="40">
        <f t="shared" si="6"/>
        <v>-666.66666666666674</v>
      </c>
      <c r="H51" s="40"/>
    </row>
    <row r="52" spans="1:8" ht="12.75" customHeight="1">
      <c r="A52" s="102" t="s">
        <v>71</v>
      </c>
      <c r="B52" s="103"/>
      <c r="C52" s="34">
        <v>35000</v>
      </c>
      <c r="D52" s="34">
        <f t="shared" si="5"/>
        <v>23333.333333333332</v>
      </c>
      <c r="E52" s="34">
        <v>0</v>
      </c>
      <c r="F52" s="34"/>
      <c r="G52" s="40">
        <f t="shared" ref="G52" si="7">SUM(E52-D52)</f>
        <v>-23333.333333333332</v>
      </c>
      <c r="H52" s="40"/>
    </row>
    <row r="53" spans="1:8" ht="12.75" customHeight="1">
      <c r="A53" s="102" t="s">
        <v>72</v>
      </c>
      <c r="B53" s="103"/>
      <c r="C53" s="34">
        <v>100000</v>
      </c>
      <c r="D53" s="34">
        <f t="shared" si="5"/>
        <v>66666.666666666672</v>
      </c>
      <c r="E53" s="34">
        <v>0</v>
      </c>
      <c r="F53" s="34"/>
      <c r="G53" s="40">
        <f t="shared" si="6"/>
        <v>-66666.666666666672</v>
      </c>
      <c r="H53" s="40"/>
    </row>
    <row r="54" spans="1:8">
      <c r="A54" s="102" t="s">
        <v>62</v>
      </c>
      <c r="B54" s="103"/>
      <c r="C54" s="34">
        <f>SUM(C46:C53)</f>
        <v>473200</v>
      </c>
      <c r="D54" s="34">
        <f t="shared" si="5"/>
        <v>315466.66666666669</v>
      </c>
      <c r="E54" s="34">
        <f>SUM(E46:E53)</f>
        <v>49404.380000000005</v>
      </c>
      <c r="F54" s="44">
        <f>SUM(E54/D54*100)</f>
        <v>15.660729078613695</v>
      </c>
      <c r="G54" s="40">
        <f t="shared" si="6"/>
        <v>-266062.28666666668</v>
      </c>
      <c r="H54" s="40"/>
    </row>
    <row r="55" spans="1:8">
      <c r="A55" s="45" t="s">
        <v>63</v>
      </c>
      <c r="B55" s="46"/>
      <c r="C55" s="34">
        <f>SUM(C38,C54,C40,C41,C42,C43,C39,C45,C44)</f>
        <v>2479100</v>
      </c>
      <c r="D55" s="34">
        <f>SUM(D38+D39+D40+D41+D42+D54+D43+D44+D45)</f>
        <v>1652733.3333333335</v>
      </c>
      <c r="E55" s="34">
        <f>SUM(E38+E39+E40+E41+E42+E54+E43+E44+E45)</f>
        <v>1432262.7199999997</v>
      </c>
      <c r="F55" s="34">
        <f>E55/D55*100</f>
        <v>86.660242830059275</v>
      </c>
      <c r="G55" s="40">
        <f t="shared" si="6"/>
        <v>-220470.61333333375</v>
      </c>
      <c r="H55" s="40"/>
    </row>
    <row r="57" spans="1:8" ht="21" customHeight="1">
      <c r="E57" s="101"/>
      <c r="F57" s="101"/>
      <c r="G57" s="101"/>
    </row>
    <row r="58" spans="1:8">
      <c r="B58" t="s">
        <v>85</v>
      </c>
      <c r="C58" s="93">
        <v>73382.41</v>
      </c>
    </row>
    <row r="59" spans="1:8">
      <c r="B59" t="s">
        <v>86</v>
      </c>
      <c r="C59" s="93"/>
    </row>
    <row r="60" spans="1:8">
      <c r="B60" t="s">
        <v>87</v>
      </c>
      <c r="C60" s="93">
        <v>15828.39</v>
      </c>
    </row>
    <row r="61" spans="1:8">
      <c r="B61" t="s">
        <v>88</v>
      </c>
      <c r="C61" s="93">
        <v>181652.01</v>
      </c>
    </row>
    <row r="62" spans="1:8">
      <c r="B62" t="s">
        <v>89</v>
      </c>
      <c r="C62" s="93">
        <v>-124097.99</v>
      </c>
    </row>
    <row r="63" spans="1:8" ht="12.75" customHeight="1"/>
    <row r="64" spans="1:8">
      <c r="E64" s="101"/>
      <c r="F64" s="101"/>
    </row>
    <row r="65" ht="12.75" customHeight="1"/>
    <row r="66" ht="12.75" customHeight="1"/>
  </sheetData>
  <mergeCells count="25">
    <mergeCell ref="E64:F64"/>
    <mergeCell ref="A50:B50"/>
    <mergeCell ref="A51:B51"/>
    <mergeCell ref="A52:B52"/>
    <mergeCell ref="A53:B53"/>
    <mergeCell ref="A54:B54"/>
    <mergeCell ref="E57:G57"/>
    <mergeCell ref="A49:B49"/>
    <mergeCell ref="A27:B27"/>
    <mergeCell ref="A35:B35"/>
    <mergeCell ref="A37:B37"/>
    <mergeCell ref="A39:B39"/>
    <mergeCell ref="A40:B40"/>
    <mergeCell ref="A41:B41"/>
    <mergeCell ref="A42:B42"/>
    <mergeCell ref="A43:B43"/>
    <mergeCell ref="A44:B44"/>
    <mergeCell ref="A45:B45"/>
    <mergeCell ref="A48:B48"/>
    <mergeCell ref="A24:B24"/>
    <mergeCell ref="B4:H4"/>
    <mergeCell ref="B5:F5"/>
    <mergeCell ref="C6:F6"/>
    <mergeCell ref="A8:B8"/>
    <mergeCell ref="A22:B22"/>
  </mergeCells>
  <pageMargins left="0.74803149606299213" right="0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Булякай</vt:lpstr>
      <vt:lpstr>Булякай (2)</vt:lpstr>
      <vt:lpstr>Булякай (3)</vt:lpstr>
      <vt:lpstr>Булякай (4)</vt:lpstr>
      <vt:lpstr>Булякай (5)</vt:lpstr>
      <vt:lpstr>Булякай (6)</vt:lpstr>
      <vt:lpstr>Булякай (7)</vt:lpstr>
      <vt:lpstr>Булякай (8)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2019-03-07T05:30:30Z</cp:lastPrinted>
  <dcterms:created xsi:type="dcterms:W3CDTF">2019-03-07T05:23:00Z</dcterms:created>
  <dcterms:modified xsi:type="dcterms:W3CDTF">2020-09-04T06:37:55Z</dcterms:modified>
</cp:coreProperties>
</file>